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formsoccitanie.sharepoint.com/sites/PARTAGE/Documents partages/01-CM/01-LE SUIVI D'ACTIVITE/04- TRAVAIL QUADRINOME MSP/GT régionaux Plan 4000/GT MSP fragiles/Travail autoévaluation fragilité MSP/Matrices/"/>
    </mc:Choice>
  </mc:AlternateContent>
  <xr:revisionPtr revIDLastSave="97" documentId="8_{05450673-2EA5-462E-A78D-F2CCA941848C}" xr6:coauthVersionLast="47" xr6:coauthVersionMax="47" xr10:uidLastSave="{717AD0FE-5E8A-47A6-A9A6-93DBE6CF9575}"/>
  <bookViews>
    <workbookView xWindow="28680" yWindow="-120" windowWidth="29040" windowHeight="15720" activeTab="1" xr2:uid="{0E6FD5DF-5DDC-4322-8F13-7D9374135DEB}"/>
  </bookViews>
  <sheets>
    <sheet name="Fonctionnement Cap'Equipe" sheetId="2" r:id="rId1"/>
    <sheet name="Cap' Equipe - Matrice" sheetId="1" r:id="rId2"/>
  </sheets>
  <definedNames>
    <definedName name="_xlnm.Print_Titles" localSheetId="1">'Cap'' Equipe - Matrice'!$2:$2</definedName>
    <definedName name="_xlnm.Print_Area" localSheetId="1">'Cap'' Equipe - Matrice'!$A$1:$B$53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6" i="1" l="1"/>
  <c r="E19" i="1"/>
  <c r="E9" i="1" l="1"/>
  <c r="E35" i="1" l="1"/>
  <c r="H35" i="1" s="1"/>
  <c r="E28" i="1"/>
  <c r="H28" i="1" s="1"/>
  <c r="H19" i="1"/>
  <c r="A47" i="1" s="1"/>
  <c r="E18" i="1"/>
  <c r="H18" i="1" s="1"/>
  <c r="E17" i="1"/>
  <c r="H17" i="1" s="1"/>
  <c r="E15" i="1"/>
  <c r="H15" i="1" s="1"/>
  <c r="E8" i="1"/>
  <c r="H8" i="1" s="1"/>
  <c r="E6" i="1"/>
  <c r="H6" i="1" s="1"/>
  <c r="E5" i="1"/>
  <c r="H5" i="1" s="1"/>
  <c r="E10" i="1"/>
  <c r="H10" i="1" s="1"/>
  <c r="E14" i="1"/>
  <c r="H14" i="1" s="1"/>
  <c r="E25" i="1"/>
  <c r="H25" i="1" s="1"/>
  <c r="E30" i="1"/>
  <c r="H30" i="1" s="1"/>
  <c r="E22" i="1"/>
  <c r="H22" i="1" s="1"/>
  <c r="E23" i="1"/>
  <c r="H23" i="1" s="1"/>
  <c r="E24" i="1"/>
  <c r="H24" i="1" s="1"/>
  <c r="E16" i="1"/>
  <c r="H16" i="1" s="1"/>
  <c r="E29" i="1"/>
  <c r="H29" i="1" s="1"/>
  <c r="E36" i="1"/>
  <c r="H36" i="1" s="1"/>
  <c r="E4" i="1"/>
  <c r="E11" i="1"/>
  <c r="H11" i="1" s="1"/>
  <c r="G26" i="1"/>
  <c r="F37" i="1"/>
  <c r="E34" i="1"/>
  <c r="H34" i="1" s="1"/>
  <c r="E33" i="1"/>
  <c r="H33" i="1" s="1"/>
  <c r="E32" i="1"/>
  <c r="H32" i="1" s="1"/>
  <c r="E31" i="1"/>
  <c r="H31" i="1" s="1"/>
  <c r="G20" i="1"/>
  <c r="H9" i="1"/>
  <c r="E7" i="1"/>
  <c r="L29" i="1" s="1"/>
  <c r="G4" i="1"/>
  <c r="G12" i="1" s="1"/>
  <c r="A20" i="1" l="1"/>
  <c r="H26" i="1"/>
  <c r="B43" i="1"/>
  <c r="B44" i="1"/>
  <c r="G47" i="1"/>
  <c r="B45" i="1"/>
  <c r="H20" i="1"/>
  <c r="H37" i="1"/>
  <c r="H4" i="1"/>
  <c r="A12" i="1" s="1"/>
  <c r="A37" i="1"/>
  <c r="B37" i="1" s="1"/>
  <c r="B26" i="1"/>
  <c r="B20" i="1"/>
  <c r="H7" i="1"/>
  <c r="C49" i="1" l="1"/>
  <c r="A52" i="1" s="1"/>
  <c r="A53" i="1" s="1"/>
  <c r="B42" i="1"/>
  <c r="B12" i="1"/>
  <c r="H12" i="1"/>
  <c r="I4" i="1"/>
  <c r="K28" i="1"/>
  <c r="K30" i="1" s="1"/>
  <c r="K37" i="1"/>
  <c r="K39" i="1" s="1"/>
  <c r="K19" i="1"/>
  <c r="K21" i="1" s="1"/>
  <c r="K9" i="1" l="1"/>
  <c r="K11" i="1" s="1"/>
  <c r="K46" i="1"/>
  <c r="K48" i="1" s="1"/>
</calcChain>
</file>

<file path=xl/sharedStrings.xml><?xml version="1.0" encoding="utf-8"?>
<sst xmlns="http://schemas.openxmlformats.org/spreadsheetml/2006/main" count="189" uniqueCount="138">
  <si>
    <t>Pour remplir la grille, suivez ces étapes :</t>
  </si>
  <si>
    <r>
      <t>1. Cliquez</t>
    </r>
    <r>
      <rPr>
        <sz val="11"/>
        <color rgb="FF000000"/>
        <rFont val="Arial"/>
        <family val="2"/>
      </rPr>
      <t xml:space="preserve"> sur la case blanche à droite de chaque indicateur.</t>
    </r>
  </si>
  <si>
    <r>
      <t xml:space="preserve">2. Une liste de réponses s'affichera. </t>
    </r>
    <r>
      <rPr>
        <b/>
        <sz val="11"/>
        <color rgb="FF000000"/>
        <rFont val="Arial"/>
        <family val="2"/>
      </rPr>
      <t>Sélectionnez</t>
    </r>
    <r>
      <rPr>
        <sz val="11"/>
        <color rgb="FF000000"/>
        <rFont val="Arial"/>
        <family val="2"/>
      </rPr>
      <t xml:space="preserve"> celle qui correspond à votre situation.</t>
    </r>
  </si>
  <si>
    <t>3. Vous pouvez trouver les détails de chaque réponse (les « échelles de grandeur ») soit sous l'indicateur, 
soit en survolant la cellule de réponse (une info-bulle jaune apparaîtra).</t>
  </si>
  <si>
    <r>
      <t xml:space="preserve">Pour voir le positionnement de votre MSP concernant une thématique précise, vous devez </t>
    </r>
    <r>
      <rPr>
        <b/>
        <sz val="11"/>
        <color rgb="FFFF0000"/>
        <rFont val="Arial"/>
        <family val="2"/>
      </rPr>
      <t>compléter tous les indicateurs</t>
    </r>
    <r>
      <rPr>
        <sz val="11"/>
        <color rgb="FF000000"/>
        <rFont val="Arial"/>
        <family val="2"/>
      </rPr>
      <t xml:space="preserve"> de la thématique pour obtenir un % de risque de fragilité que vous trouverez à la suite de la grille à compléter. 
</t>
    </r>
  </si>
  <si>
    <t>Vous pouvez choisir de ne compléter qu’une seule thématique si vous le souhaitez. Une jauge et un repère apparaîtront une fois que toutes les réponses de cette thématique auront été sélectionnées.</t>
  </si>
  <si>
    <t xml:space="preserve">Dès lors qu'une thématique est intégralement complété, le calcul du % de risque globale de fragilité apparait sous forme de jauge à la fin. 
Le % globale de risque de fragilité prendra en compte uniquement les thématiques intégralement complétés </t>
  </si>
  <si>
    <t xml:space="preserve">Interprétation du résultat sous forme de jauge : </t>
  </si>
  <si>
    <t>Suite à votre auto-évaluation, vous trouverez un tableau qui résume vos résultats par thème, en indiquant le pourcentage de fragilité pour chacun. 
Une jauge globale affichera votre positionnement général, en prenant en compte l'ensemble des réponses fournies.</t>
  </si>
  <si>
    <t xml:space="preserve">Les indicateurs de la matrice et leur scoring : </t>
  </si>
  <si>
    <t>Afin de rendre chaque indicateur cohérent avec son importance dans l'exercice coordonné, nous avons appliqué une pondération spécifique. 
Chaque indicateur a ainsi un score propre, en fonction de son importance pour évaluer le risque de fragilité.</t>
  </si>
  <si>
    <r>
      <t>a)</t>
    </r>
    <r>
      <rPr>
        <b/>
        <sz val="7"/>
        <color rgb="FF000000"/>
        <rFont val="Times New Roman"/>
        <family val="1"/>
      </rPr>
      <t xml:space="preserve">    </t>
    </r>
    <r>
      <rPr>
        <b/>
        <u/>
        <sz val="11"/>
        <color rgb="FF000000"/>
        <rFont val="Arial"/>
        <family val="2"/>
      </rPr>
      <t xml:space="preserve">Les indicateurs prioritaires : </t>
    </r>
  </si>
  <si>
    <r>
      <t xml:space="preserve">Quatre indicateurs ont été identifiés comme </t>
    </r>
    <r>
      <rPr>
        <b/>
        <sz val="11"/>
        <color theme="1"/>
        <rFont val="Arial"/>
        <family val="2"/>
      </rPr>
      <t>prioritaires</t>
    </r>
    <r>
      <rPr>
        <sz val="11"/>
        <color theme="1"/>
        <rFont val="Arial"/>
        <family val="2"/>
      </rPr>
      <t>, étant jugés essentiels au bon fonctionnement et à la durabilité de votre MSP.
 Les réponses relatives à ces indicateurs auront, par conséquent, un impact direct et significatif sur le résultat final, influençant la jauge de manière prépondérante. 
Les autres critères contribueront également au résultat, mais leur poids sera fonction de la pondération qui leur est attribuée.</t>
    </r>
  </si>
  <si>
    <r>
      <t>·</t>
    </r>
    <r>
      <rPr>
        <sz val="7"/>
        <color rgb="FF000000"/>
        <rFont val="Times New Roman"/>
        <family val="1"/>
      </rPr>
      <t xml:space="preserve">       </t>
    </r>
    <r>
      <rPr>
        <b/>
        <sz val="11"/>
        <color rgb="FF000000"/>
        <rFont val="Arial"/>
        <family val="2"/>
      </rPr>
      <t xml:space="preserve">1.2 - Comment qualifieriez-vous la facilité de mise en œuvre des missions socles de votre MSP ? 
</t>
    </r>
  </si>
  <si>
    <t xml:space="preserve">Si votre réponse est « 1 » « 2 » vous entrez directement en fragilité élevée, la jauge sera automatiquement sur la couleur rouge, peu importe les autres réponses
que vous donnerez pour les autres indicateurs. </t>
  </si>
  <si>
    <t xml:space="preserve">Si votre réponse est « 3 » vous entrez directement en fragilité modérée, la jauge sera automatiquement sur la couleur orange – 
sauf si une des réponses aux indicateurs prioritaires influencent la jauge dans la fragilité élevée. </t>
  </si>
  <si>
    <t xml:space="preserve">Si votre réponse est « 4 » « 5 », le résultat obtenu se comporte normalement avec la pondération qui lui ai attribué (voir tableau des pondérations) </t>
  </si>
  <si>
    <r>
      <t>·</t>
    </r>
    <r>
      <rPr>
        <sz val="7"/>
        <color rgb="FF000000"/>
        <rFont val="Times New Roman"/>
        <family val="1"/>
      </rPr>
      <t xml:space="preserve">       </t>
    </r>
    <r>
      <rPr>
        <b/>
        <sz val="11"/>
        <color rgb="FF000000"/>
        <rFont val="Arial"/>
        <family val="2"/>
      </rPr>
      <t>1.7 - Quelle est la part de PSL impliqués dans les actions du projet de santé ?</t>
    </r>
  </si>
  <si>
    <t>Si votre réponse est « Moins d’1/4 des PS» vous entrez directement en fragilité élevée.</t>
  </si>
  <si>
    <t xml:space="preserve">Si votre réponse est « Entre ¼ et ½ des PS » vous entrez directement en fragilité modérée, la jauge sera automatiquement sur la couleur orange – 
sauf si une des réponses aux indicateurs prioritaires influence la jauge dans la fragilité élevée. </t>
  </si>
  <si>
    <t>Si votre réponse est « Plus d’1/2 des PS » », le résultat obtenu se comporte normalement avec la pondération qui lui ai attribué (voir tableau des pondérations)</t>
  </si>
  <si>
    <r>
      <t>·</t>
    </r>
    <r>
      <rPr>
        <sz val="7"/>
        <color rgb="FF0B3040"/>
        <rFont val="Times New Roman"/>
        <family val="1"/>
      </rPr>
      <t xml:space="preserve">       </t>
    </r>
    <r>
      <rPr>
        <b/>
        <sz val="11"/>
        <color rgb="FF0B3040"/>
        <rFont val="Arial"/>
        <family val="2"/>
      </rPr>
      <t xml:space="preserve">2.1 - Combien de journée par mois le coordinateur est-il présent sur votre MSP ? </t>
    </r>
  </si>
  <si>
    <t xml:space="preserve">Si votre réponse est « 3 jours / mois » vous entrez directement en fragilité modérée, la jauge sera automatiquement sur la couleur orange – 
sauf si une des réponses aux indicateurs prioritaires influencent la jauge dans la fragilité élevée. </t>
  </si>
  <si>
    <t>Le résultat obtenu se comporte normalement avec la pondération qui lui ai attribué (voir tableau des pondérations)</t>
  </si>
  <si>
    <r>
      <t>·</t>
    </r>
    <r>
      <rPr>
        <sz val="7"/>
        <color rgb="FF0B3040"/>
        <rFont val="Times New Roman"/>
        <family val="1"/>
      </rPr>
      <t xml:space="preserve">       </t>
    </r>
    <r>
      <rPr>
        <b/>
        <sz val="11"/>
        <color rgb="FF0B3040"/>
        <rFont val="Arial"/>
        <family val="2"/>
      </rPr>
      <t xml:space="preserve">4.3 - Le nombre de médecins généralistes associés permet-il la pérennité du financement ACI de la MSP dans les deux prochaines années ? </t>
    </r>
  </si>
  <si>
    <t xml:space="preserve">Si votre réponse est « Non (MG manquants, départ(s) prévu(s) non remplacé(s)...) » vous entrez directement en fragilité élevée, 
la jauge sera automatiquement sur la couleur rouge, peu importe les autres réponses que vous donnerez pour les autres indicateurs. </t>
  </si>
  <si>
    <t xml:space="preserve">Si votre réponse est « Potentiellement » vous entrez directement en fragilité modérée, la jauge sera automatiquement sur la couleur orange – 
sauf si une des réponses aux indicateurs prioritaires influence la jauge dans la fragilité élevée. </t>
  </si>
  <si>
    <t>Si votre réponse est « Oui avec certitude » le résultat obtenu se comporte normalement avec la pondération qui lui ai attribué (voir tableau des pondérations)</t>
  </si>
  <si>
    <r>
      <t>b)</t>
    </r>
    <r>
      <rPr>
        <b/>
        <sz val="7"/>
        <color rgb="FF000000"/>
        <rFont val="Times New Roman"/>
        <family val="1"/>
      </rPr>
      <t xml:space="preserve">    </t>
    </r>
    <r>
      <rPr>
        <b/>
        <u/>
        <sz val="11"/>
        <color rgb="FF000000"/>
        <rFont val="Arial"/>
        <family val="2"/>
      </rPr>
      <t xml:space="preserve">Les indicateurs standards : </t>
    </r>
  </si>
  <si>
    <t xml:space="preserve">Les indicateurs standard contribuent aussi au résultat final, mais leur impact est proportionnel à leur pondération. 
Leurs réponses n'ont pas d'effet prépondérant sur la jauge comme c’est le cas pour les indicateurs prioritaires. </t>
  </si>
  <si>
    <r>
      <rPr>
        <b/>
        <sz val="11"/>
        <color rgb="FF000000"/>
        <rFont val="Arial"/>
        <family val="2"/>
      </rPr>
      <t>c)</t>
    </r>
    <r>
      <rPr>
        <b/>
        <sz val="7"/>
        <color rgb="FF000000"/>
        <rFont val="Times New Roman"/>
        <family val="1"/>
      </rPr>
      <t xml:space="preserve">     </t>
    </r>
    <r>
      <rPr>
        <b/>
        <u/>
        <sz val="11"/>
        <color rgb="FF000000"/>
        <rFont val="Arial"/>
        <family val="2"/>
      </rPr>
      <t xml:space="preserve">Le tableau des pondérations par indicateurs </t>
    </r>
  </si>
  <si>
    <t>Indicateur</t>
  </si>
  <si>
    <t>Niveau de priorité (1 = priorisation forte et 5 = priorisation faible</t>
  </si>
  <si>
    <t>Pondération (1 = pondération la plus faible et 5 = pondération la plus élevée</t>
  </si>
  <si>
    <t>Type de réponses</t>
  </si>
  <si>
    <t>1 – Projet de santé / Pluriprofessionnalité &amp; dynamique d’équipe</t>
  </si>
  <si>
    <t>1.1</t>
  </si>
  <si>
    <t>Echelle de 1 à 5</t>
  </si>
  <si>
    <t>1.2</t>
  </si>
  <si>
    <t>5 (si réponse = 4 ou 5 / voir 3-A)</t>
  </si>
  <si>
    <t>1.3</t>
  </si>
  <si>
    <t>1.4</t>
  </si>
  <si>
    <r>
      <t xml:space="preserve">Echelle de 1 à 5 </t>
    </r>
    <r>
      <rPr>
        <b/>
        <sz val="11"/>
        <color rgb="FFEE0000"/>
        <rFont val="Arial"/>
        <family val="2"/>
      </rPr>
      <t>*</t>
    </r>
  </si>
  <si>
    <t>1.5</t>
  </si>
  <si>
    <t>1.6</t>
  </si>
  <si>
    <r>
      <t xml:space="preserve">Estimation charge de travail </t>
    </r>
    <r>
      <rPr>
        <b/>
        <sz val="11"/>
        <color rgb="FFEE0000"/>
        <rFont val="Arial"/>
        <family val="2"/>
      </rPr>
      <t>*</t>
    </r>
  </si>
  <si>
    <t>1.7</t>
  </si>
  <si>
    <t>Part de professionnels de santé</t>
  </si>
  <si>
    <t>1.8</t>
  </si>
  <si>
    <r>
      <t xml:space="preserve">Choix multiples Oui/Non </t>
    </r>
    <r>
      <rPr>
        <b/>
        <sz val="11"/>
        <color rgb="FFEE0000"/>
        <rFont val="Arial"/>
        <family val="2"/>
      </rPr>
      <t>*</t>
    </r>
  </si>
  <si>
    <t>2 – Coordination et gouvernance</t>
  </si>
  <si>
    <t>2.1</t>
  </si>
  <si>
    <t>5 (si réponse = + 3 j/ mois / voir 3-A)</t>
  </si>
  <si>
    <t>Nombre de jours</t>
  </si>
  <si>
    <t>2.2</t>
  </si>
  <si>
    <t>2.3</t>
  </si>
  <si>
    <t>Choix multiples Oui/Non</t>
  </si>
  <si>
    <t>2.4</t>
  </si>
  <si>
    <t>2.5</t>
  </si>
  <si>
    <t>2.6</t>
  </si>
  <si>
    <t>3 - Immobilier</t>
  </si>
  <si>
    <t>3.1</t>
  </si>
  <si>
    <t>3.2</t>
  </si>
  <si>
    <t>3.3</t>
  </si>
  <si>
    <t>3.4</t>
  </si>
  <si>
    <t>4 - Ressources soignantes</t>
  </si>
  <si>
    <t>4.1</t>
  </si>
  <si>
    <t>4.2</t>
  </si>
  <si>
    <t>Nombre d’année</t>
  </si>
  <si>
    <t>4.3</t>
  </si>
  <si>
    <t>4.4</t>
  </si>
  <si>
    <t>4.5</t>
  </si>
  <si>
    <t>4.6</t>
  </si>
  <si>
    <t>4.7</t>
  </si>
  <si>
    <t>4.8</t>
  </si>
  <si>
    <t>4.9</t>
  </si>
  <si>
    <r>
      <t>* </t>
    </r>
    <r>
      <rPr>
        <sz val="11"/>
        <rFont val="Arial"/>
        <family val="2"/>
      </rPr>
      <t xml:space="preserve">: Vous pouvez sélectionner la réponse « non concerné » et dans ce cas précis l’indicateur ne sera pas pris en compte dans l’évaluation par thématique et globale. </t>
    </r>
  </si>
  <si>
    <t xml:space="preserve">Indicateurs &amp; thématiques </t>
  </si>
  <si>
    <r>
      <t xml:space="preserve">Réponses à compléter
</t>
    </r>
    <r>
      <rPr>
        <b/>
        <sz val="14"/>
        <color rgb="FFFF0000"/>
        <rFont val="Calibri"/>
        <family val="2"/>
      </rPr>
      <t>(en cliquant sur la cellule, puis en sélectionnant la réponse dans la liste déroulante)</t>
    </r>
  </si>
  <si>
    <t>Resultat</t>
  </si>
  <si>
    <t xml:space="preserve">Scoring priorité </t>
  </si>
  <si>
    <t>Scoring inversé</t>
  </si>
  <si>
    <t>Total</t>
  </si>
  <si>
    <t>1 - Projet de santé/pluriprofessionnalité &amp; dynamique d'équipe</t>
  </si>
  <si>
    <r>
      <rPr>
        <b/>
        <sz val="14"/>
        <color theme="4" tint="-0.499984740745262"/>
        <rFont val="Calibri"/>
        <family val="2"/>
      </rPr>
      <t>1.1 - Comment évaluez-vous le bien-être de l'équipe de votre MSP ?</t>
    </r>
    <r>
      <rPr>
        <sz val="14"/>
        <color theme="4" tint="-0.499984740745262"/>
        <rFont val="Calibri"/>
        <family val="2"/>
      </rPr>
      <t xml:space="preserve">
 (Échelle : 1 = très faible et 5 = excellent) </t>
    </r>
  </si>
  <si>
    <t>Paramètre Jauge 1</t>
  </si>
  <si>
    <r>
      <rPr>
        <b/>
        <sz val="14"/>
        <color theme="1"/>
        <rFont val="Calibri"/>
        <family val="2"/>
      </rPr>
      <t>1.2 - Comment qualifieriez-vous la facilité de mise en œuvre des missions socles de votre MSP ?</t>
    </r>
    <r>
      <rPr>
        <sz val="14"/>
        <color theme="1"/>
        <rFont val="Calibri"/>
        <family val="2"/>
      </rPr>
      <t xml:space="preserve">
(Échelle : 1 = très compliquée et 5 = complètement intégrée dans nos pratiques)</t>
    </r>
  </si>
  <si>
    <t>Couleur 1</t>
  </si>
  <si>
    <r>
      <rPr>
        <b/>
        <sz val="14"/>
        <color theme="1"/>
        <rFont val="Calibri"/>
        <family val="2"/>
      </rPr>
      <t xml:space="preserve">1.3 - Comment qualifieriez-vous la facilité de mise en œuvre des missions optionnelles de votre MSP ? (Missions en santé publique, démarche qualité, etc.) </t>
    </r>
    <r>
      <rPr>
        <sz val="14"/>
        <color theme="1"/>
        <rFont val="Calibri"/>
        <family val="2"/>
      </rPr>
      <t xml:space="preserve">
(Échelle : 1 = très compliqué et 5 = complètement intégré dans nos pratiques)</t>
    </r>
  </si>
  <si>
    <t>Couleur 2</t>
  </si>
  <si>
    <r>
      <rPr>
        <b/>
        <sz val="14"/>
        <color theme="1"/>
        <rFont val="Calibri"/>
        <family val="2"/>
      </rPr>
      <t xml:space="preserve">1.4 - Dans le cas d'une MSP multi-sites, comment évaluez-vous le lien entre les professionnels de santé (PS) des différents sites ? (Orientation facilitée des patients, temps de réunions fréquents, temps informels, partage de pratiques, projets communs...) 
</t>
    </r>
    <r>
      <rPr>
        <sz val="14"/>
        <color theme="1"/>
        <rFont val="Calibri"/>
        <family val="2"/>
      </rPr>
      <t>(Échelle : 1 = aucun lien et 5 = lien très fort ; si MSP mono-site, répondre "non concerné")</t>
    </r>
  </si>
  <si>
    <t>Couleur 3</t>
  </si>
  <si>
    <r>
      <rPr>
        <b/>
        <sz val="14"/>
        <color theme="4" tint="-0.499984740745262"/>
        <rFont val="Calibri"/>
        <family val="2"/>
      </rPr>
      <t>1.5 - L'équipe développe-t-elle un travail collaboratif avec des partenaires locaux ? (Usagers, exercice coordonné - CPTS, CDS, etc., élus locaux, ES-ESMS, etc.)</t>
    </r>
    <r>
      <rPr>
        <sz val="14"/>
        <color theme="4" tint="-0.499984740745262"/>
        <rFont val="Calibri"/>
        <family val="2"/>
      </rPr>
      <t xml:space="preserve">
 (Échelle : 1 = aucun partenariat local et 5 = plusieurs partenariats locaux collaboratifs et diversifiés)</t>
    </r>
  </si>
  <si>
    <t>Vide</t>
  </si>
  <si>
    <r>
      <rPr>
        <b/>
        <sz val="14"/>
        <color theme="4" tint="-0.499984740745262"/>
        <rFont val="Calibri"/>
        <family val="2"/>
      </rPr>
      <t>1.6 - Quelle est, selon vous, la charge de travail que représente le portage d’une CPTS pour les membres de la gouvernance de votre MSP ?</t>
    </r>
    <r>
      <rPr>
        <sz val="14"/>
        <color theme="4" tint="-0.499984740745262"/>
        <rFont val="Calibri"/>
        <family val="2"/>
      </rPr>
      <t xml:space="preserve"> (Sélectionner "Non concerné" si pas de portage d'une CPTS par l'équipe)</t>
    </r>
  </si>
  <si>
    <t xml:space="preserve">1.7 - Quelle est la part de professionnels de santé signataires du projet impliqués dans les actions du projet de santé ? </t>
  </si>
  <si>
    <t xml:space="preserve">Aiguille </t>
  </si>
  <si>
    <r>
      <rPr>
        <b/>
        <sz val="14"/>
        <color theme="1"/>
        <rFont val="Calibri"/>
        <family val="2"/>
      </rPr>
      <t>1.8 - Si le projet de santé a plus de 5 ans, a-t-il été mis à jour ou actualisé ?</t>
    </r>
    <r>
      <rPr>
        <b/>
        <u/>
        <sz val="14"/>
        <color theme="1"/>
        <rFont val="Calibri"/>
        <family val="2"/>
      </rPr>
      <t xml:space="preserve"> 
</t>
    </r>
    <r>
      <rPr>
        <sz val="14"/>
        <color theme="1"/>
        <rFont val="Calibri"/>
        <family val="2"/>
      </rPr>
      <t>(Si votre projet de santé a moins de 5 ans, sélectionner : "non concerné")</t>
    </r>
  </si>
  <si>
    <t xml:space="preserve">Reste </t>
  </si>
  <si>
    <t>2 - Coordination et gouvernance</t>
  </si>
  <si>
    <t>=SI(F6=1; 0,5; [ta_formule_actuelle_en_A12])</t>
  </si>
  <si>
    <t xml:space="preserve">2.1 - Combien de journée par mois le coordinateur est-il présent sur votre MSP ? </t>
  </si>
  <si>
    <t>Paramètre jauge 2</t>
  </si>
  <si>
    <r>
      <t xml:space="preserve">2.2 -Comment évaluez-vous la structuration de la fonction de coordination au sein de votre MSP ? (fiche de poste et missions détaillées, contrat salarié/prestation établi, référent...) 
</t>
    </r>
    <r>
      <rPr>
        <sz val="14"/>
        <color theme="4" tint="-0.499984740745262"/>
        <rFont val="Calibri"/>
        <family val="2"/>
      </rPr>
      <t>(Échelle : 1 = aucune structuration et 5 = structuration de la fonction complète et satisfaisante pour l'équipe)</t>
    </r>
  </si>
  <si>
    <t xml:space="preserve">2.3 - Le coordinateur de votre MSP est-il formé PACTE ?  </t>
  </si>
  <si>
    <r>
      <t xml:space="preserve">2.4 - Comment évaluez-vous l'élaboration et le suivi du budget prévisionnel de votre MSP ? 
</t>
    </r>
    <r>
      <rPr>
        <sz val="14"/>
        <color theme="4" tint="-0.499984740745262"/>
        <rFont val="Calibri"/>
        <family val="2"/>
      </rPr>
      <t>(Échelle : 1 = budget non élaboré et 5 = budget préparé et suivi mensuellement)</t>
    </r>
  </si>
  <si>
    <r>
      <t xml:space="preserve">2.5 - Comment évaluez-vous la coopération entre la coordination et la gouvernance de votre MSP ? 
</t>
    </r>
    <r>
      <rPr>
        <sz val="14"/>
        <rFont val="Calibri"/>
        <family val="2"/>
      </rPr>
      <t>(Échelle : 1 = aucune coopération et 5 = coopération très satisfaisante)</t>
    </r>
  </si>
  <si>
    <r>
      <t xml:space="preserve">2.6 - Comment évaluez-vous l'organisation et la représentativité pluriprofessionnelle au sein de la gouvernance de la SISA ? 
</t>
    </r>
    <r>
      <rPr>
        <sz val="14"/>
        <color theme="4" tint="-0.499984740745262"/>
        <rFont val="Calibri"/>
        <family val="2"/>
      </rPr>
      <t>(Échelle : 1 = mauvaise organisation et absence de pluriprofessionnalité dans la gouvernance et 5 = très bonne organisation et gouvernance pluriprofessionnelle)</t>
    </r>
  </si>
  <si>
    <r>
      <t xml:space="preserve">3.1 - Dans le cadre d'un projet immobilier commun, ce projet retarde-t-il la mise en œuvre du projet de santé mené en parallèle ?
</t>
    </r>
    <r>
      <rPr>
        <b/>
        <sz val="14"/>
        <color theme="4" tint="-0.499984740745262"/>
        <rFont val="Calibri"/>
        <family val="2"/>
      </rPr>
      <t>(Si vous n'avez pas de projet immobilier commun, sélectionner "Non concerné")</t>
    </r>
  </si>
  <si>
    <r>
      <t xml:space="preserve">3.2 - Dans le cadre d'un projet immobilier commun, la répartition des charges (électricité, ménage, secrétariat, salles partagées) est-elle prévue et clairement définie pour tous les acteurs ? 
 </t>
    </r>
    <r>
      <rPr>
        <b/>
        <sz val="14"/>
        <color theme="4" tint="-0.499984740745262"/>
        <rFont val="Calibri"/>
        <family val="2"/>
      </rPr>
      <t>(Si aucun projet commun, selectionner "Non concerné")</t>
    </r>
  </si>
  <si>
    <t>Paramètre jauge 3</t>
  </si>
  <si>
    <t>3.3 - Les locaux (en considérant tous les sites si multi-site) sont-ils adaptés aux conditions de fonctionnement de la MSP et aux besoins des usagers ?</t>
  </si>
  <si>
    <r>
      <t xml:space="preserve">3.4 - En cas de départ des professionnels de santé (PS), la soutenabilité financière des charges communes liées aux locaux (bâtiments, coûts, etc.) est-elle assurée ?  </t>
    </r>
    <r>
      <rPr>
        <b/>
        <sz val="14"/>
        <color theme="4" tint="-0.499984740745262"/>
        <rFont val="Calibri"/>
        <family val="2"/>
      </rPr>
      <t>(Si aucun projet commun, selectionner "Non concerné")</t>
    </r>
  </si>
  <si>
    <t xml:space="preserve">4 - Ressources soignantes </t>
  </si>
  <si>
    <r>
      <t xml:space="preserve">4.1 - Le nombre de médecins généralistes de votre MSP permet-il l'absorption de nouvelles patientèles ? 
</t>
    </r>
    <r>
      <rPr>
        <sz val="14"/>
        <color theme="1"/>
        <rFont val="Calibri"/>
        <family val="2"/>
      </rPr>
      <t>(Échelle : 1 = aucune absorption possible et 5 = absorption totale de nouvelles patientèles)</t>
    </r>
  </si>
  <si>
    <t>4.2 - Dans combien de temps prévoyez-vous le départ d’un ou plusieurs médecins généralistes de votre MSP potentiellement non remplacés (retraite, déménagement, etc.) ?</t>
  </si>
  <si>
    <t xml:space="preserve">4.3 - Le nombre de médecins généralistes associés permet-il la pérennité du financement ACI de la MSP dans les deux prochaines années ? </t>
  </si>
  <si>
    <t>4.4 - Est-ce qu'au moins un des médecins généralistes de votre MSP est Maître de Stage Universitaire (MSU) ?</t>
  </si>
  <si>
    <t xml:space="preserve">4.5 - Manque-t-il des professionnels de santé paramédicaux dans votre MSP, ce qui vous empêche de répondre 
aux besoins des patients ? </t>
  </si>
  <si>
    <t>Paramètre jauge 4</t>
  </si>
  <si>
    <t>4.6 - Prévoyez-vous prochainement des départs de professionnels de santé paramédicaux non remplacés ?</t>
  </si>
  <si>
    <t>4.7 - Est-ce que de nouveau(x) professionnel(s) de santé vont intégrer votre MSP dans les deux prochaines années ?</t>
  </si>
  <si>
    <t>4.8 - Votre MSP bénéficie-t-elle de la présence d’un(e) infirmier(ère) en Pratique Avancée (IPA), d'un(e) assistant(e) médical(e) (AM), ou d'un(e) infirmier(ère) "Action de Santé Libérale en Équipe" (ASALEE) ?</t>
  </si>
  <si>
    <t xml:space="preserve">4.9 - Un accueil d'étudiants en santé est-il réalisé au sein de votre MSP ? </t>
  </si>
  <si>
    <t xml:space="preserve">Résultat global de l'évaluation et diagnostic du risque de fragilité pour votre MSP </t>
  </si>
  <si>
    <t>Paramètre jauge Finale</t>
  </si>
  <si>
    <t>Evaluation globale du risque de fragilité de votre MSP</t>
  </si>
  <si>
    <t xml:space="preserve">Indicateur </t>
  </si>
  <si>
    <t xml:space="preserve">Dénominateur total = </t>
  </si>
  <si>
    <t>Aiguille</t>
  </si>
  <si>
    <t>Compléter la grille d'analyse</t>
  </si>
  <si>
    <t>Vous pouvez prendre contact, dès maintenant, avec un des membres de votre quadrinôme régional : ARS - CPAM - FECOP - MSA afin qu'il puisse vous guider dans une démarche d'accompagnement personnalisé</t>
  </si>
  <si>
    <t>Vous pouvez prendre contact prochainement avec un des membres de votre quadrinôme régional : ARS - CPAM - FECOP - MSA afin qu’il puisse vous proposer un accompagnement personnalisé après analyse de vos résultats.</t>
  </si>
  <si>
    <t>Les actions que vous avez mis en place vous permettent de ne pas être en situation de fragilité à ce jour, vous pouvez tout de même prendre contact avec votre quadrinôme régional ARS - CPAM – FECOP – MSA pour vous accompagner sur vos futurs projets.</t>
  </si>
  <si>
    <t>Pour compléter la grille d'auto-analyse :</t>
  </si>
  <si>
    <t xml:space="preserve">Si votre réponse est « Entre 1 à 2 jours par mois » vous entrez directement en fragilité élevé, la jauge sera automatiquement sur la couleur rouge, 
peu importe les autres réponses que vous donnerez pour les autres indicateurs. </t>
  </si>
  <si>
    <t xml:space="preserve">                
                 Outil développé par : </t>
  </si>
  <si>
    <r>
      <t xml:space="preserve">Cap' Equipe - Grille d'auto-analyse du fonctionnement des Maisons de Santé Pluriprofessionnelles
</t>
    </r>
    <r>
      <rPr>
        <b/>
        <sz val="16"/>
        <color theme="0"/>
        <rFont val="Calibri"/>
        <family val="2"/>
      </rPr>
      <t>Date de remplissage : XX/XX/XXXX</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</si>
</sst>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9" x14ac:knownFonts="1">
    <font>
      <sz val="11"/>
      <color theme="1"/>
      <name val="Aptos Narrow"/>
      <family val="2"/>
      <scheme val="minor"/>
    </font>
    <font>
      <sz val="11"/>
      <color theme="1"/>
      <name val="Aptos Narrow"/>
      <family val="2"/>
      <scheme val="minor"/>
    </font>
    <font>
      <sz val="24"/>
      <color theme="1"/>
      <name val="Aptos Narrow"/>
      <family val="2"/>
      <scheme val="minor"/>
    </font>
    <font>
      <sz val="11"/>
      <color rgb="FF000000"/>
      <name val="Bryant Pro Regular"/>
      <family val="3"/>
    </font>
    <font>
      <b/>
      <u/>
      <sz val="11"/>
      <color rgb="FF000000"/>
      <name val="Arial"/>
      <family val="2"/>
    </font>
    <font>
      <sz val="11"/>
      <color rgb="FF000000"/>
      <name val="Arial"/>
      <family val="2"/>
    </font>
    <font>
      <b/>
      <sz val="11"/>
      <color rgb="FF000000"/>
      <name val="Arial"/>
      <family val="2"/>
    </font>
    <font>
      <sz val="11"/>
      <name val="Arial"/>
      <family val="2"/>
    </font>
    <font>
      <b/>
      <sz val="7"/>
      <color rgb="FF000000"/>
      <name val="Times New Roman"/>
      <family val="1"/>
    </font>
    <font>
      <sz val="11"/>
      <color theme="1"/>
      <name val="Arial"/>
      <family val="2"/>
    </font>
    <font>
      <b/>
      <sz val="11"/>
      <color theme="1"/>
      <name val="Arial"/>
      <family val="2"/>
    </font>
    <font>
      <sz val="11"/>
      <color rgb="FF000000"/>
      <name val="Symbol"/>
      <family val="1"/>
      <charset val="2"/>
    </font>
    <font>
      <sz val="7"/>
      <color rgb="FF000000"/>
      <name val="Times New Roman"/>
      <family val="1"/>
    </font>
    <font>
      <sz val="11"/>
      <color rgb="FF0B3040"/>
      <name val="Symbol"/>
      <family val="1"/>
      <charset val="2"/>
    </font>
    <font>
      <sz val="7"/>
      <color rgb="FF0B3040"/>
      <name val="Times New Roman"/>
      <family val="1"/>
    </font>
    <font>
      <b/>
      <sz val="11"/>
      <color rgb="FF0B3040"/>
      <name val="Arial"/>
      <family val="2"/>
    </font>
    <font>
      <b/>
      <sz val="11"/>
      <color rgb="FFEE0000"/>
      <name val="Arial"/>
      <family val="2"/>
    </font>
    <font>
      <b/>
      <u/>
      <sz val="12"/>
      <color rgb="FF000000"/>
      <name val="Arial"/>
      <family val="2"/>
    </font>
    <font>
      <b/>
      <u/>
      <sz val="12"/>
      <name val="Arial"/>
      <family val="2"/>
    </font>
    <font>
      <sz val="24"/>
      <color theme="0"/>
      <name val="Aptos Narrow"/>
      <family val="2"/>
      <scheme val="minor"/>
    </font>
    <font>
      <sz val="24"/>
      <color theme="1"/>
      <name val="Calibri"/>
      <family val="2"/>
    </font>
    <font>
      <b/>
      <sz val="24"/>
      <color theme="1"/>
      <name val="Calibri"/>
      <family val="2"/>
    </font>
    <font>
      <b/>
      <sz val="24"/>
      <color theme="0"/>
      <name val="Calibri"/>
      <family val="2"/>
    </font>
    <font>
      <sz val="24"/>
      <color theme="0"/>
      <name val="Calibri Light"/>
      <family val="2"/>
    </font>
    <font>
      <sz val="24"/>
      <color theme="0"/>
      <name val="Calibri"/>
      <family val="2"/>
    </font>
    <font>
      <b/>
      <sz val="20"/>
      <color theme="0"/>
      <name val="Calibri"/>
      <family val="2"/>
    </font>
    <font>
      <sz val="26"/>
      <color theme="0"/>
      <name val="Calibri"/>
      <family val="2"/>
    </font>
    <font>
      <b/>
      <sz val="11"/>
      <color rgb="FFFF0000"/>
      <name val="Arial"/>
      <family val="2"/>
    </font>
    <font>
      <b/>
      <sz val="26"/>
      <color theme="0"/>
      <name val="Calibri"/>
      <family val="2"/>
    </font>
    <font>
      <sz val="24"/>
      <color rgb="FFFF0000"/>
      <name val="Calibri"/>
      <family val="2"/>
    </font>
    <font>
      <sz val="26"/>
      <color theme="1"/>
      <name val="Calibri"/>
      <family val="2"/>
    </font>
    <font>
      <sz val="26"/>
      <name val="Calibri"/>
      <family val="2"/>
    </font>
    <font>
      <sz val="26"/>
      <color rgb="FFFF0000"/>
      <name val="Calibri"/>
      <family val="2"/>
    </font>
    <font>
      <b/>
      <sz val="18"/>
      <color theme="1"/>
      <name val="Calibri"/>
      <family val="2"/>
    </font>
    <font>
      <b/>
      <sz val="22"/>
      <name val="Calibri"/>
      <family val="2"/>
    </font>
    <font>
      <b/>
      <sz val="18"/>
      <name val="Calibri"/>
      <family val="2"/>
    </font>
    <font>
      <b/>
      <sz val="22"/>
      <color theme="0"/>
      <name val="Calibri"/>
      <family val="2"/>
    </font>
    <font>
      <sz val="24"/>
      <color theme="1"/>
      <name val="Calibri Light"/>
      <family val="2"/>
    </font>
    <font>
      <sz val="14"/>
      <color theme="4" tint="-0.499984740745262"/>
      <name val="Calibri"/>
      <family val="2"/>
    </font>
    <font>
      <b/>
      <sz val="14"/>
      <color theme="4" tint="-0.499984740745262"/>
      <name val="Calibri"/>
      <family val="2"/>
    </font>
    <font>
      <sz val="14"/>
      <color theme="1"/>
      <name val="Calibri"/>
      <family val="2"/>
    </font>
    <font>
      <b/>
      <sz val="14"/>
      <color theme="1"/>
      <name val="Calibri"/>
      <family val="2"/>
    </font>
    <font>
      <b/>
      <u/>
      <sz val="14"/>
      <color theme="1"/>
      <name val="Calibri"/>
      <family val="2"/>
    </font>
    <font>
      <b/>
      <sz val="14"/>
      <color rgb="FFFF0000"/>
      <name val="Calibri"/>
      <family val="2"/>
    </font>
    <font>
      <sz val="14"/>
      <name val="Calibri"/>
      <family val="2"/>
    </font>
    <font>
      <sz val="14"/>
      <color theme="0"/>
      <name val="Calibri"/>
      <family val="2"/>
    </font>
    <font>
      <b/>
      <sz val="14"/>
      <name val="Calibri"/>
      <family val="2"/>
    </font>
    <font>
      <b/>
      <sz val="16"/>
      <color theme="0"/>
      <name val="Calibri"/>
      <family val="2"/>
    </font>
    <font>
      <b/>
      <i/>
      <sz val="16"/>
      <color theme="1"/>
      <name val="Calibri"/>
      <family val="2"/>
    </font>
  </fonts>
  <fills count="12">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3" tint="0.749992370372631"/>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4"/>
        <bgColor indexed="64"/>
      </patternFill>
    </fill>
    <fill>
      <patternFill patternType="solid">
        <fgColor theme="1" tint="0.499984740745262"/>
        <bgColor indexed="64"/>
      </patternFill>
    </fill>
    <fill>
      <patternFill patternType="solid">
        <fgColor rgb="FF0070C0"/>
        <bgColor indexed="64"/>
      </patternFill>
    </fill>
    <fill>
      <patternFill patternType="solid">
        <fgColor rgb="FF9CC2E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s>
  <cellStyleXfs count="2">
    <xf numFmtId="0" fontId="0" fillId="0" borderId="0"/>
    <xf numFmtId="9" fontId="1" fillId="0" borderId="0" applyFont="0" applyFill="0" applyBorder="0" applyAlignment="0" applyProtection="0"/>
  </cellStyleXfs>
  <cellXfs count="111">
    <xf numFmtId="0" fontId="0" fillId="0" borderId="0" xfId="0"/>
    <xf numFmtId="0" fontId="2" fillId="0" borderId="0" xfId="0" applyFont="1"/>
    <xf numFmtId="0" fontId="5" fillId="0" borderId="0" xfId="0" applyFont="1" applyAlignment="1">
      <alignment vertical="center"/>
    </xf>
    <xf numFmtId="0" fontId="6" fillId="0" borderId="0" xfId="0" applyFont="1" applyAlignment="1">
      <alignment horizontal="left" vertical="center" indent="1"/>
    </xf>
    <xf numFmtId="0" fontId="5" fillId="0" borderId="0" xfId="0" applyFont="1" applyAlignment="1">
      <alignment horizontal="left" vertical="center" indent="1"/>
    </xf>
    <xf numFmtId="0" fontId="3" fillId="0" borderId="0" xfId="0" applyFont="1" applyAlignment="1">
      <alignment vertical="center"/>
    </xf>
    <xf numFmtId="0" fontId="6" fillId="0" borderId="0" xfId="0" applyFont="1" applyAlignment="1">
      <alignment vertical="center"/>
    </xf>
    <xf numFmtId="0" fontId="6" fillId="0" borderId="0" xfId="0" applyFont="1" applyAlignment="1">
      <alignment horizontal="left" vertical="center" indent="6"/>
    </xf>
    <xf numFmtId="0" fontId="11" fillId="0" borderId="0" xfId="0" applyFont="1" applyAlignment="1">
      <alignment horizontal="left" vertical="center" indent="6"/>
    </xf>
    <xf numFmtId="0" fontId="13" fillId="0" borderId="0" xfId="0" applyFont="1" applyAlignment="1">
      <alignment horizontal="left" vertical="center" indent="6"/>
    </xf>
    <xf numFmtId="0" fontId="5" fillId="10" borderId="9" xfId="0" applyFont="1" applyFill="1" applyBorder="1" applyAlignment="1">
      <alignment horizontal="center" vertical="center" wrapText="1"/>
    </xf>
    <xf numFmtId="0" fontId="5" fillId="10"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16" fillId="0" borderId="0" xfId="0" applyFont="1" applyAlignment="1">
      <alignment vertical="center"/>
    </xf>
    <xf numFmtId="0" fontId="5" fillId="0" borderId="0" xfId="0" applyFont="1" applyAlignment="1">
      <alignment vertical="center" wrapText="1"/>
    </xf>
    <xf numFmtId="0" fontId="5" fillId="0" borderId="0" xfId="0" applyFont="1" applyAlignment="1">
      <alignment horizontal="left" vertical="center" wrapText="1" indent="1"/>
    </xf>
    <xf numFmtId="0" fontId="7"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horizontal="left" vertical="center" wrapText="1" indent="6"/>
    </xf>
    <xf numFmtId="0" fontId="17" fillId="0" borderId="0" xfId="0" applyFont="1" applyAlignment="1">
      <alignment vertical="center"/>
    </xf>
    <xf numFmtId="0" fontId="18" fillId="0" borderId="0" xfId="0" applyFont="1" applyAlignment="1">
      <alignment vertical="center"/>
    </xf>
    <xf numFmtId="0" fontId="4" fillId="0" borderId="0" xfId="0" applyFont="1" applyAlignment="1">
      <alignment horizontal="left" vertical="center" indent="6"/>
    </xf>
    <xf numFmtId="0" fontId="19" fillId="6" borderId="0" xfId="0" applyFont="1" applyFill="1"/>
    <xf numFmtId="0" fontId="20" fillId="0" borderId="0" xfId="0" applyFont="1" applyAlignment="1">
      <alignment horizontal="left" vertical="center"/>
    </xf>
    <xf numFmtId="0" fontId="20" fillId="0" borderId="0" xfId="0" applyFont="1" applyAlignment="1">
      <alignment horizontal="center" vertical="center"/>
    </xf>
    <xf numFmtId="0" fontId="23" fillId="6" borderId="0" xfId="0" applyFont="1" applyFill="1"/>
    <xf numFmtId="0" fontId="23" fillId="6" borderId="0" xfId="0" applyFont="1" applyFill="1" applyAlignment="1">
      <alignment horizontal="center"/>
    </xf>
    <xf numFmtId="9" fontId="23" fillId="6" borderId="0" xfId="0" applyNumberFormat="1" applyFont="1" applyFill="1"/>
    <xf numFmtId="9" fontId="23" fillId="6" borderId="0" xfId="1" applyFont="1" applyFill="1" applyBorder="1"/>
    <xf numFmtId="10" fontId="23" fillId="6" borderId="0" xfId="0" applyNumberFormat="1" applyFont="1" applyFill="1"/>
    <xf numFmtId="2" fontId="23" fillId="6" borderId="0" xfId="0" applyNumberFormat="1" applyFont="1" applyFill="1"/>
    <xf numFmtId="0" fontId="24" fillId="6" borderId="15" xfId="0" applyFont="1" applyFill="1" applyBorder="1"/>
    <xf numFmtId="0" fontId="24" fillId="6" borderId="0" xfId="0" applyFont="1" applyFill="1"/>
    <xf numFmtId="2" fontId="22" fillId="6" borderId="0" xfId="0" applyNumberFormat="1" applyFont="1" applyFill="1" applyAlignment="1">
      <alignment horizontal="center" vertical="center"/>
    </xf>
    <xf numFmtId="0" fontId="22" fillId="6" borderId="0" xfId="0" applyFont="1" applyFill="1" applyAlignment="1">
      <alignment horizontal="center" vertical="center"/>
    </xf>
    <xf numFmtId="2" fontId="22" fillId="6" borderId="0" xfId="0" applyNumberFormat="1" applyFont="1" applyFill="1" applyAlignment="1">
      <alignment horizontal="center" vertical="center" wrapText="1"/>
    </xf>
    <xf numFmtId="164" fontId="25" fillId="6" borderId="0" xfId="1" applyNumberFormat="1" applyFont="1" applyFill="1" applyBorder="1" applyAlignment="1">
      <alignment horizontal="center" vertical="center"/>
    </xf>
    <xf numFmtId="2" fontId="22" fillId="0" borderId="0" xfId="0" applyNumberFormat="1" applyFont="1" applyAlignment="1">
      <alignment horizontal="center" vertical="center"/>
    </xf>
    <xf numFmtId="164" fontId="22" fillId="6" borderId="0" xfId="0" applyNumberFormat="1" applyFont="1" applyFill="1" applyAlignment="1">
      <alignment horizontal="center" vertical="center"/>
    </xf>
    <xf numFmtId="164" fontId="22" fillId="6" borderId="0" xfId="1" applyNumberFormat="1" applyFont="1" applyFill="1" applyBorder="1" applyAlignment="1">
      <alignment horizontal="center" vertical="center"/>
    </xf>
    <xf numFmtId="0" fontId="24" fillId="6" borderId="0" xfId="0" applyFont="1" applyFill="1" applyAlignment="1">
      <alignment vertical="center"/>
    </xf>
    <xf numFmtId="2" fontId="21" fillId="0" borderId="0" xfId="0" applyNumberFormat="1" applyFont="1" applyAlignment="1">
      <alignment horizontal="center" vertical="center"/>
    </xf>
    <xf numFmtId="0" fontId="21" fillId="0" borderId="0" xfId="0" applyFont="1" applyAlignment="1">
      <alignment horizontal="center" vertical="center"/>
    </xf>
    <xf numFmtId="0" fontId="24" fillId="0" borderId="0" xfId="0" applyFont="1"/>
    <xf numFmtId="0" fontId="22" fillId="0" borderId="0" xfId="0" applyFont="1" applyAlignment="1">
      <alignment horizontal="center" vertical="center"/>
    </xf>
    <xf numFmtId="0" fontId="24" fillId="0" borderId="0" xfId="0" applyFont="1" applyAlignment="1">
      <alignment vertical="center"/>
    </xf>
    <xf numFmtId="0" fontId="23" fillId="0" borderId="0" xfId="0" applyFont="1"/>
    <xf numFmtId="0" fontId="19" fillId="0" borderId="0" xfId="0" applyFont="1"/>
    <xf numFmtId="0" fontId="26" fillId="0" borderId="0" xfId="0" applyFont="1" applyAlignment="1">
      <alignment vertical="center"/>
    </xf>
    <xf numFmtId="0" fontId="29" fillId="6" borderId="15" xfId="0" applyFont="1" applyFill="1" applyBorder="1"/>
    <xf numFmtId="0" fontId="29" fillId="0" borderId="0" xfId="0" applyFont="1"/>
    <xf numFmtId="9" fontId="26" fillId="6" borderId="1" xfId="1" applyFont="1" applyFill="1" applyBorder="1" applyAlignment="1">
      <alignment horizontal="left" vertical="center"/>
    </xf>
    <xf numFmtId="11" fontId="32" fillId="0" borderId="2" xfId="0" applyNumberFormat="1" applyFont="1" applyBorder="1" applyAlignment="1">
      <alignment horizontal="center" vertical="center"/>
    </xf>
    <xf numFmtId="2" fontId="30" fillId="0" borderId="2" xfId="0" applyNumberFormat="1" applyFont="1" applyBorder="1" applyAlignment="1">
      <alignment horizontal="center" vertical="center"/>
    </xf>
    <xf numFmtId="9" fontId="26" fillId="0" borderId="1" xfId="1" applyFont="1" applyFill="1" applyBorder="1" applyAlignment="1">
      <alignment horizontal="left" vertical="center" wrapText="1"/>
    </xf>
    <xf numFmtId="9" fontId="22" fillId="0" borderId="0" xfId="1" applyFont="1" applyFill="1" applyAlignment="1">
      <alignment horizontal="center" vertical="center"/>
    </xf>
    <xf numFmtId="2" fontId="22" fillId="6" borderId="0" xfId="1" applyNumberFormat="1" applyFont="1" applyFill="1" applyAlignment="1">
      <alignment horizontal="center" vertical="center"/>
    </xf>
    <xf numFmtId="0" fontId="36" fillId="3" borderId="1" xfId="0" applyFont="1" applyFill="1" applyBorder="1" applyAlignment="1">
      <alignment horizontal="center" vertical="center"/>
    </xf>
    <xf numFmtId="0" fontId="36" fillId="3" borderId="2" xfId="0" applyFont="1" applyFill="1" applyBorder="1" applyAlignment="1">
      <alignment horizontal="center" vertical="center" wrapText="1"/>
    </xf>
    <xf numFmtId="0" fontId="20" fillId="6" borderId="0" xfId="0" applyFont="1" applyFill="1"/>
    <xf numFmtId="2" fontId="21" fillId="6" borderId="0" xfId="0" applyNumberFormat="1" applyFont="1" applyFill="1" applyAlignment="1">
      <alignment horizontal="center" vertical="center"/>
    </xf>
    <xf numFmtId="0" fontId="21" fillId="6" borderId="0" xfId="0" applyFont="1" applyFill="1" applyAlignment="1">
      <alignment horizontal="center" vertical="center"/>
    </xf>
    <xf numFmtId="0" fontId="20" fillId="0" borderId="0" xfId="0" applyFont="1"/>
    <xf numFmtId="0" fontId="20" fillId="6" borderId="15" xfId="0" applyFont="1" applyFill="1" applyBorder="1"/>
    <xf numFmtId="0" fontId="37" fillId="6" borderId="0" xfId="0" applyFont="1" applyFill="1"/>
    <xf numFmtId="0" fontId="2" fillId="6" borderId="0" xfId="0" applyFont="1" applyFill="1"/>
    <xf numFmtId="0" fontId="37" fillId="0" borderId="0" xfId="0" applyFont="1"/>
    <xf numFmtId="0" fontId="38" fillId="5" borderId="1" xfId="0" applyFont="1" applyFill="1" applyBorder="1" applyAlignment="1">
      <alignment horizontal="left" vertical="center" wrapText="1"/>
    </xf>
    <xf numFmtId="0" fontId="40" fillId="5" borderId="1" xfId="0" applyFont="1" applyFill="1" applyBorder="1" applyAlignment="1">
      <alignment horizontal="left" vertical="center" wrapText="1"/>
    </xf>
    <xf numFmtId="0" fontId="41" fillId="5" borderId="1" xfId="0" applyFont="1" applyFill="1" applyBorder="1" applyAlignment="1">
      <alignment horizontal="left" vertical="center" wrapText="1"/>
    </xf>
    <xf numFmtId="0" fontId="41" fillId="5" borderId="1" xfId="0" applyFont="1" applyFill="1" applyBorder="1" applyAlignment="1">
      <alignment horizontal="left" vertical="center"/>
    </xf>
    <xf numFmtId="0" fontId="40" fillId="6" borderId="2" xfId="0" applyFont="1" applyFill="1" applyBorder="1" applyAlignment="1">
      <alignment horizontal="center" vertical="center"/>
    </xf>
    <xf numFmtId="0" fontId="39" fillId="5" borderId="1" xfId="0" applyFont="1" applyFill="1" applyBorder="1" applyAlignment="1">
      <alignment horizontal="left" vertical="center" wrapText="1"/>
    </xf>
    <xf numFmtId="0" fontId="44" fillId="6" borderId="2" xfId="0" applyFont="1" applyFill="1" applyBorder="1" applyAlignment="1">
      <alignment horizontal="center" vertical="center"/>
    </xf>
    <xf numFmtId="0" fontId="39" fillId="5" borderId="1" xfId="0" applyFont="1" applyFill="1" applyBorder="1" applyAlignment="1">
      <alignment horizontal="left" vertical="center"/>
    </xf>
    <xf numFmtId="9" fontId="45" fillId="6" borderId="1" xfId="1" applyFont="1" applyFill="1" applyBorder="1" applyAlignment="1">
      <alignment horizontal="left" vertical="center"/>
    </xf>
    <xf numFmtId="2" fontId="40" fillId="0" borderId="2" xfId="0" applyNumberFormat="1" applyFont="1" applyBorder="1" applyAlignment="1">
      <alignment horizontal="center" vertical="center"/>
    </xf>
    <xf numFmtId="0" fontId="40" fillId="0" borderId="2" xfId="0" applyFont="1" applyBorder="1" applyAlignment="1">
      <alignment horizontal="center" vertical="center"/>
    </xf>
    <xf numFmtId="0" fontId="41" fillId="5" borderId="1" xfId="0" applyFont="1" applyFill="1" applyBorder="1" applyAlignment="1">
      <alignment vertical="center" wrapText="1"/>
    </xf>
    <xf numFmtId="0" fontId="46" fillId="5" borderId="1" xfId="0" applyFont="1" applyFill="1" applyBorder="1" applyAlignment="1">
      <alignment horizontal="left" vertical="center"/>
    </xf>
    <xf numFmtId="0" fontId="41" fillId="5" borderId="1" xfId="0" applyFont="1" applyFill="1" applyBorder="1" applyAlignment="1">
      <alignment vertical="center"/>
    </xf>
    <xf numFmtId="0" fontId="46" fillId="5" borderId="1" xfId="0" applyFont="1" applyFill="1" applyBorder="1" applyAlignment="1">
      <alignment horizontal="left" vertical="center" wrapText="1"/>
    </xf>
    <xf numFmtId="0" fontId="40" fillId="0" borderId="1" xfId="0" applyFont="1" applyBorder="1" applyAlignment="1">
      <alignment horizontal="center" vertical="center"/>
    </xf>
    <xf numFmtId="0" fontId="35" fillId="7" borderId="1" xfId="0" applyFont="1" applyFill="1" applyBorder="1" applyAlignment="1">
      <alignment vertical="center"/>
    </xf>
    <xf numFmtId="0" fontId="35" fillId="7" borderId="1" xfId="0" applyFont="1" applyFill="1" applyBorder="1" applyAlignment="1">
      <alignment vertical="center" wrapText="1"/>
    </xf>
    <xf numFmtId="1" fontId="24" fillId="6" borderId="15" xfId="1" applyNumberFormat="1" applyFont="1" applyFill="1" applyBorder="1"/>
    <xf numFmtId="9" fontId="35" fillId="6" borderId="1" xfId="1" applyFont="1" applyFill="1" applyBorder="1" applyAlignment="1">
      <alignment horizontal="center" vertical="center" wrapText="1"/>
    </xf>
    <xf numFmtId="9" fontId="35" fillId="6" borderId="1" xfId="0" applyNumberFormat="1" applyFont="1" applyFill="1" applyBorder="1" applyAlignment="1">
      <alignment horizontal="center" vertical="center" wrapText="1"/>
    </xf>
    <xf numFmtId="0" fontId="44" fillId="6" borderId="1" xfId="0" applyFont="1" applyFill="1" applyBorder="1" applyAlignment="1">
      <alignment horizontal="center" vertical="center"/>
    </xf>
    <xf numFmtId="2" fontId="48" fillId="0" borderId="0" xfId="0" applyNumberFormat="1" applyFont="1" applyAlignment="1">
      <alignment horizontal="center" vertical="center" wrapText="1"/>
    </xf>
    <xf numFmtId="0" fontId="6" fillId="11" borderId="13" xfId="0" applyFont="1" applyFill="1" applyBorder="1" applyAlignment="1">
      <alignment horizontal="center" vertical="center" wrapText="1"/>
    </xf>
    <xf numFmtId="0" fontId="6" fillId="11" borderId="14" xfId="0" applyFont="1" applyFill="1" applyBorder="1" applyAlignment="1">
      <alignment horizontal="center" vertical="center" wrapText="1"/>
    </xf>
    <xf numFmtId="0" fontId="6" fillId="11" borderId="10"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0" fontId="25" fillId="4" borderId="1" xfId="0" applyFont="1" applyFill="1" applyBorder="1" applyAlignment="1">
      <alignment horizontal="center" vertical="center"/>
    </xf>
    <xf numFmtId="9" fontId="31" fillId="9" borderId="1" xfId="1" applyFont="1" applyFill="1" applyBorder="1" applyAlignment="1">
      <alignment horizontal="center" vertical="center"/>
    </xf>
    <xf numFmtId="0" fontId="34" fillId="0" borderId="1" xfId="0" applyFont="1" applyBorder="1" applyAlignment="1">
      <alignment horizontal="center" vertical="center"/>
    </xf>
    <xf numFmtId="9" fontId="34" fillId="6" borderId="2" xfId="1" applyFont="1" applyFill="1" applyBorder="1" applyAlignment="1">
      <alignment horizontal="center" vertical="center"/>
    </xf>
    <xf numFmtId="9" fontId="34" fillId="6" borderId="3" xfId="1" applyFont="1" applyFill="1" applyBorder="1" applyAlignment="1">
      <alignment horizontal="center" vertical="center"/>
    </xf>
    <xf numFmtId="2" fontId="28" fillId="0" borderId="4" xfId="1" applyNumberFormat="1" applyFont="1" applyBorder="1" applyAlignment="1">
      <alignment horizontal="center"/>
    </xf>
    <xf numFmtId="2" fontId="28" fillId="0" borderId="5" xfId="1" applyNumberFormat="1" applyFont="1" applyBorder="1" applyAlignment="1">
      <alignment horizontal="center"/>
    </xf>
    <xf numFmtId="2" fontId="28" fillId="0" borderId="0" xfId="1" applyNumberFormat="1" applyFont="1" applyBorder="1" applyAlignment="1">
      <alignment horizontal="center"/>
    </xf>
    <xf numFmtId="2" fontId="28" fillId="0" borderId="6" xfId="1" applyNumberFormat="1" applyFont="1" applyBorder="1" applyAlignment="1">
      <alignment horizontal="center"/>
    </xf>
    <xf numFmtId="2" fontId="28" fillId="0" borderId="7" xfId="1" applyNumberFormat="1" applyFont="1" applyBorder="1" applyAlignment="1">
      <alignment horizontal="center"/>
    </xf>
    <xf numFmtId="2" fontId="28" fillId="0" borderId="8" xfId="1" applyNumberFormat="1" applyFont="1" applyBorder="1" applyAlignment="1">
      <alignment horizontal="center"/>
    </xf>
    <xf numFmtId="2" fontId="33" fillId="0" borderId="1" xfId="0" applyNumberFormat="1" applyFont="1" applyBorder="1" applyAlignment="1">
      <alignment horizontal="center" vertical="center" wrapText="1"/>
    </xf>
    <xf numFmtId="2" fontId="33" fillId="0" borderId="1" xfId="0" applyNumberFormat="1" applyFont="1" applyBorder="1" applyAlignment="1">
      <alignment horizontal="center" vertical="center"/>
    </xf>
    <xf numFmtId="0" fontId="28" fillId="8" borderId="1" xfId="0" applyFont="1" applyFill="1" applyBorder="1" applyAlignment="1">
      <alignment horizontal="center" vertical="center"/>
      <extLst>
        <ext xmlns:xfpb="http://schemas.microsoft.com/office/spreadsheetml/2022/featurepropertybag" uri="{C7286773-470A-42A8-94C5-96B5CB345126}">
          <xfpb:xfComplement i="0"/>
        </ext>
      </extLst>
    </xf>
    <xf numFmtId="0" fontId="23" fillId="6" borderId="0" xfId="0" applyFont="1" applyFill="1" applyAlignment="1">
      <alignment horizontal="center"/>
    </xf>
  </cellXfs>
  <cellStyles count="2">
    <cellStyle name="Normal" xfId="0" builtinId="0"/>
    <cellStyle name="Pourcentage" xfId="1" builtinId="5"/>
  </cellStyles>
  <dxfs count="17">
    <dxf>
      <font>
        <color rgb="FFFF0000"/>
      </font>
    </dxf>
    <dxf>
      <font>
        <color rgb="FFFFC000"/>
      </font>
    </dxf>
    <dxf>
      <font>
        <color rgb="FF00B050"/>
      </font>
    </dxf>
    <dxf>
      <font>
        <color rgb="FFFF0000"/>
      </font>
    </dxf>
    <dxf>
      <font>
        <color rgb="FFFFC000"/>
      </font>
    </dxf>
    <dxf>
      <font>
        <color rgb="FF00B050"/>
      </font>
    </dxf>
    <dxf>
      <font>
        <color rgb="FFFF0000"/>
      </font>
    </dxf>
    <dxf>
      <font>
        <color rgb="FFFFC000"/>
      </font>
    </dxf>
    <dxf>
      <font>
        <color rgb="FF00B050"/>
      </font>
    </dxf>
    <dxf>
      <font>
        <color rgb="FFFF0000"/>
      </font>
    </dxf>
    <dxf>
      <font>
        <color rgb="FFFFC000"/>
      </font>
    </dxf>
    <dxf>
      <font>
        <color rgb="FF00B050"/>
      </font>
    </dxf>
    <dxf>
      <font>
        <color rgb="FFFF0000"/>
      </font>
    </dxf>
    <dxf>
      <font>
        <color rgb="FFFFC000"/>
      </font>
    </dxf>
    <dxf>
      <font>
        <color rgb="FF00B050"/>
      </font>
    </dxf>
    <dxf>
      <font>
        <color rgb="FFFFC000"/>
      </font>
    </dxf>
    <dxf>
      <font>
        <color rgb="FFFF000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doughnutChart>
        <c:varyColors val="1"/>
        <c:ser>
          <c:idx val="0"/>
          <c:order val="0"/>
          <c:spPr>
            <a:noFill/>
            <a:ln w="0">
              <a:solidFill>
                <a:schemeClr val="bg1">
                  <a:alpha val="0"/>
                </a:schemeClr>
              </a:solidFill>
            </a:ln>
          </c:spPr>
          <c:dPt>
            <c:idx val="0"/>
            <c:bubble3D val="0"/>
            <c:spPr>
              <a:noFill/>
              <a:ln w="0">
                <a:solidFill>
                  <a:schemeClr val="bg1">
                    <a:alpha val="0"/>
                  </a:schemeClr>
                </a:solidFill>
              </a:ln>
              <a:effectLst/>
            </c:spPr>
            <c:extLst>
              <c:ext xmlns:c16="http://schemas.microsoft.com/office/drawing/2014/chart" uri="{C3380CC4-5D6E-409C-BE32-E72D297353CC}">
                <c16:uniqueId val="{00000001-0794-4B5C-9A9A-E7567E982C5D}"/>
              </c:ext>
            </c:extLst>
          </c:dPt>
          <c:val>
            <c:numLit>
              <c:formatCode>General</c:formatCode>
              <c:ptCount val="1"/>
              <c:pt idx="0">
                <c:v>1</c:v>
              </c:pt>
            </c:numLit>
          </c:val>
          <c:extLst>
            <c:ext xmlns:c16="http://schemas.microsoft.com/office/drawing/2014/chart" uri="{C3380CC4-5D6E-409C-BE32-E72D297353CC}">
              <c16:uniqueId val="{00000002-0794-4B5C-9A9A-E7567E982C5D}"/>
            </c:ext>
          </c:extLst>
        </c:ser>
        <c:dLbls>
          <c:showLegendKey val="0"/>
          <c:showVal val="0"/>
          <c:showCatName val="0"/>
          <c:showSerName val="0"/>
          <c:showPercent val="0"/>
          <c:showBubbleSize val="0"/>
          <c:showLeaderLines val="1"/>
        </c:dLbls>
        <c:firstSliceAng val="270"/>
        <c:holeSize val="50"/>
      </c:doughnutChart>
      <c:spPr>
        <a:noFill/>
        <a:ln w="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0"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173595040708015"/>
          <c:y val="4.8926037993816077E-2"/>
          <c:w val="0.43159259277612327"/>
          <c:h val="0.89994540191998429"/>
        </c:manualLayout>
      </c:layout>
      <c:doughnutChart>
        <c:varyColors val="1"/>
        <c:ser>
          <c:idx val="0"/>
          <c:order val="0"/>
          <c:spPr>
            <a:ln w="0">
              <a:solidFill>
                <a:schemeClr val="bg1">
                  <a:alpha val="0"/>
                </a:schemeClr>
              </a:solidFill>
            </a:ln>
          </c:spPr>
          <c:dPt>
            <c:idx val="0"/>
            <c:bubble3D val="0"/>
            <c:spPr>
              <a:solidFill>
                <a:srgbClr val="FF0000"/>
              </a:solidFill>
              <a:ln w="0">
                <a:solidFill>
                  <a:schemeClr val="bg1">
                    <a:alpha val="0"/>
                  </a:schemeClr>
                </a:solidFill>
              </a:ln>
              <a:effectLst/>
            </c:spPr>
            <c:extLst>
              <c:ext xmlns:c16="http://schemas.microsoft.com/office/drawing/2014/chart" uri="{C3380CC4-5D6E-409C-BE32-E72D297353CC}">
                <c16:uniqueId val="{0000000C-7CB7-4B06-BB8A-98BC6B576EEA}"/>
              </c:ext>
            </c:extLst>
          </c:dPt>
          <c:dPt>
            <c:idx val="1"/>
            <c:bubble3D val="0"/>
            <c:spPr>
              <a:solidFill>
                <a:srgbClr val="FFC000"/>
              </a:solidFill>
              <a:ln w="0">
                <a:solidFill>
                  <a:schemeClr val="bg1">
                    <a:alpha val="0"/>
                  </a:schemeClr>
                </a:solidFill>
              </a:ln>
              <a:effectLst/>
            </c:spPr>
            <c:extLst>
              <c:ext xmlns:c16="http://schemas.microsoft.com/office/drawing/2014/chart" uri="{C3380CC4-5D6E-409C-BE32-E72D297353CC}">
                <c16:uniqueId val="{0000000D-7CB7-4B06-BB8A-98BC6B576EEA}"/>
              </c:ext>
            </c:extLst>
          </c:dPt>
          <c:dPt>
            <c:idx val="2"/>
            <c:bubble3D val="0"/>
            <c:spPr>
              <a:solidFill>
                <a:srgbClr val="00B050"/>
              </a:solidFill>
              <a:ln w="0">
                <a:solidFill>
                  <a:schemeClr val="bg1">
                    <a:alpha val="0"/>
                  </a:schemeClr>
                </a:solidFill>
              </a:ln>
              <a:effectLst/>
            </c:spPr>
            <c:extLst>
              <c:ext xmlns:c16="http://schemas.microsoft.com/office/drawing/2014/chart" uri="{C3380CC4-5D6E-409C-BE32-E72D297353CC}">
                <c16:uniqueId val="{0000000E-7CB7-4B06-BB8A-98BC6B576EEA}"/>
              </c:ext>
            </c:extLst>
          </c:dPt>
          <c:dPt>
            <c:idx val="3"/>
            <c:bubble3D val="0"/>
            <c:spPr>
              <a:noFill/>
              <a:ln w="0">
                <a:solidFill>
                  <a:schemeClr val="bg1">
                    <a:alpha val="0"/>
                  </a:schemeClr>
                </a:solidFill>
              </a:ln>
              <a:effectLst/>
            </c:spPr>
            <c:extLst>
              <c:ext xmlns:c16="http://schemas.microsoft.com/office/drawing/2014/chart" uri="{C3380CC4-5D6E-409C-BE32-E72D297353CC}">
                <c16:uniqueId val="{0000000B-7CB7-4B06-BB8A-98BC6B576EEA}"/>
              </c:ext>
            </c:extLst>
          </c:dPt>
          <c:val>
            <c:numRef>
              <c:f>('Cap'' Equipe - Matrice'!$K$5,'Cap'' Equipe - Matrice'!$K$6,'Cap'' Equipe - Matrice'!$K$7,'Cap'' Equipe - Matrice'!$K$8)</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A-7CB7-4B06-BB8A-98BC6B576EEA}"/>
            </c:ext>
          </c:extLst>
        </c:ser>
        <c:dLbls>
          <c:showLegendKey val="0"/>
          <c:showVal val="0"/>
          <c:showCatName val="0"/>
          <c:showSerName val="0"/>
          <c:showPercent val="0"/>
          <c:showBubbleSize val="0"/>
          <c:showLeaderLines val="1"/>
        </c:dLbls>
        <c:firstSliceAng val="270"/>
        <c:holeSize val="50"/>
      </c:doughnutChart>
      <c:pieChart>
        <c:varyColors val="1"/>
        <c:ser>
          <c:idx val="1"/>
          <c:order val="1"/>
          <c:spPr>
            <a:noFill/>
            <a:ln w="0">
              <a:solidFill>
                <a:schemeClr val="bg1">
                  <a:alpha val="0"/>
                </a:schemeClr>
              </a:solidFill>
            </a:ln>
          </c:spPr>
          <c:explosion val="2"/>
          <c:dPt>
            <c:idx val="0"/>
            <c:bubble3D val="0"/>
            <c:spPr>
              <a:noFill/>
              <a:ln w="0">
                <a:solidFill>
                  <a:schemeClr val="bg1">
                    <a:alpha val="0"/>
                  </a:schemeClr>
                </a:solidFill>
              </a:ln>
              <a:effectLst/>
            </c:spPr>
            <c:extLst>
              <c:ext xmlns:c16="http://schemas.microsoft.com/office/drawing/2014/chart" uri="{C3380CC4-5D6E-409C-BE32-E72D297353CC}">
                <c16:uniqueId val="{00000009-ABCE-4FA3-A804-73064AA12AB9}"/>
              </c:ext>
            </c:extLst>
          </c:dPt>
          <c:dPt>
            <c:idx val="1"/>
            <c:bubble3D val="0"/>
            <c:spPr>
              <a:solidFill>
                <a:schemeClr val="tx1"/>
              </a:solidFill>
              <a:ln w="0">
                <a:solidFill>
                  <a:schemeClr val="bg1">
                    <a:alpha val="0"/>
                  </a:schemeClr>
                </a:solidFill>
              </a:ln>
              <a:effectLst/>
            </c:spPr>
            <c:extLst>
              <c:ext xmlns:c16="http://schemas.microsoft.com/office/drawing/2014/chart" uri="{C3380CC4-5D6E-409C-BE32-E72D297353CC}">
                <c16:uniqueId val="{00000012-7CB7-4B06-BB8A-98BC6B576EEA}"/>
              </c:ext>
            </c:extLst>
          </c:dPt>
          <c:dPt>
            <c:idx val="2"/>
            <c:bubble3D val="0"/>
            <c:spPr>
              <a:noFill/>
              <a:ln w="0">
                <a:solidFill>
                  <a:schemeClr val="bg1">
                    <a:alpha val="0"/>
                  </a:schemeClr>
                </a:solidFill>
              </a:ln>
              <a:effectLst/>
            </c:spPr>
            <c:extLst>
              <c:ext xmlns:c16="http://schemas.microsoft.com/office/drawing/2014/chart" uri="{C3380CC4-5D6E-409C-BE32-E72D297353CC}">
                <c16:uniqueId val="{00000010-7CB7-4B06-BB8A-98BC6B576EEA}"/>
              </c:ext>
            </c:extLst>
          </c:dPt>
          <c:val>
            <c:numRef>
              <c:f>('Cap'' Equipe - Matrice'!$K$9,'Cap'' Equipe - Matrice'!$K$10,'Cap'' Equipe - Matrice'!$K$11)</c:f>
              <c:numCache>
                <c:formatCode>0%</c:formatCode>
                <c:ptCount val="3"/>
                <c:pt idx="0">
                  <c:v>0</c:v>
                </c:pt>
                <c:pt idx="1">
                  <c:v>0.02</c:v>
                </c:pt>
                <c:pt idx="2">
                  <c:v>1.98</c:v>
                </c:pt>
              </c:numCache>
            </c:numRef>
          </c:val>
          <c:extLst>
            <c:ext xmlns:c16="http://schemas.microsoft.com/office/drawing/2014/chart" uri="{C3380CC4-5D6E-409C-BE32-E72D297353CC}">
              <c16:uniqueId val="{0000000F-7CB7-4B06-BB8A-98BC6B576EEA}"/>
            </c:ext>
          </c:extLst>
        </c:ser>
        <c:dLbls>
          <c:showLegendKey val="0"/>
          <c:showVal val="0"/>
          <c:showCatName val="0"/>
          <c:showSerName val="0"/>
          <c:showPercent val="0"/>
          <c:showBubbleSize val="0"/>
          <c:showLeaderLines val="1"/>
        </c:dLbls>
        <c:firstSliceAng val="268"/>
      </c:pieChart>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755302064374217"/>
          <c:y val="0.10374981040154883"/>
          <c:w val="0.40270003795879039"/>
          <c:h val="0.7375157241617063"/>
        </c:manualLayout>
      </c:layout>
      <c:doughnutChart>
        <c:varyColors val="1"/>
        <c:ser>
          <c:idx val="0"/>
          <c:order val="0"/>
          <c:spPr>
            <a:ln w="0">
              <a:solidFill>
                <a:schemeClr val="lt1">
                  <a:alpha val="0"/>
                </a:schemeClr>
              </a:solidFill>
            </a:ln>
          </c:spPr>
          <c:dPt>
            <c:idx val="0"/>
            <c:bubble3D val="0"/>
            <c:spPr>
              <a:solidFill>
                <a:srgbClr val="FF0000"/>
              </a:solidFill>
              <a:ln w="0">
                <a:solidFill>
                  <a:schemeClr val="lt1">
                    <a:alpha val="0"/>
                  </a:schemeClr>
                </a:solidFill>
              </a:ln>
              <a:effectLst/>
            </c:spPr>
            <c:extLst>
              <c:ext xmlns:c16="http://schemas.microsoft.com/office/drawing/2014/chart" uri="{C3380CC4-5D6E-409C-BE32-E72D297353CC}">
                <c16:uniqueId val="{0000000C-9637-4AAF-9F92-666A36510419}"/>
              </c:ext>
            </c:extLst>
          </c:dPt>
          <c:dPt>
            <c:idx val="1"/>
            <c:bubble3D val="0"/>
            <c:spPr>
              <a:solidFill>
                <a:srgbClr val="FFC000"/>
              </a:solidFill>
              <a:ln w="0">
                <a:solidFill>
                  <a:schemeClr val="lt1">
                    <a:alpha val="0"/>
                  </a:schemeClr>
                </a:solidFill>
              </a:ln>
              <a:effectLst/>
            </c:spPr>
            <c:extLst>
              <c:ext xmlns:c16="http://schemas.microsoft.com/office/drawing/2014/chart" uri="{C3380CC4-5D6E-409C-BE32-E72D297353CC}">
                <c16:uniqueId val="{0000000D-9637-4AAF-9F92-666A36510419}"/>
              </c:ext>
            </c:extLst>
          </c:dPt>
          <c:dPt>
            <c:idx val="2"/>
            <c:bubble3D val="0"/>
            <c:spPr>
              <a:solidFill>
                <a:srgbClr val="00B050"/>
              </a:solidFill>
              <a:ln w="0">
                <a:solidFill>
                  <a:schemeClr val="lt1">
                    <a:alpha val="0"/>
                  </a:schemeClr>
                </a:solidFill>
              </a:ln>
              <a:effectLst/>
            </c:spPr>
            <c:extLst>
              <c:ext xmlns:c16="http://schemas.microsoft.com/office/drawing/2014/chart" uri="{C3380CC4-5D6E-409C-BE32-E72D297353CC}">
                <c16:uniqueId val="{0000000E-9637-4AAF-9F92-666A36510419}"/>
              </c:ext>
            </c:extLst>
          </c:dPt>
          <c:dPt>
            <c:idx val="3"/>
            <c:bubble3D val="0"/>
            <c:spPr>
              <a:noFill/>
              <a:ln w="0">
                <a:solidFill>
                  <a:schemeClr val="lt1">
                    <a:alpha val="0"/>
                  </a:schemeClr>
                </a:solidFill>
              </a:ln>
              <a:effectLst/>
            </c:spPr>
            <c:extLst>
              <c:ext xmlns:c16="http://schemas.microsoft.com/office/drawing/2014/chart" uri="{C3380CC4-5D6E-409C-BE32-E72D297353CC}">
                <c16:uniqueId val="{0000000B-9637-4AAF-9F92-666A36510419}"/>
              </c:ext>
            </c:extLst>
          </c:dPt>
          <c:val>
            <c:numRef>
              <c:f>('Cap'' Equipe - Matrice'!$K$15,'Cap'' Equipe - Matrice'!$K$16,'Cap'' Equipe - Matrice'!$K$17,'Cap'' Equipe - Matrice'!$K$18)</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A-9637-4AAF-9F92-666A36510419}"/>
            </c:ext>
          </c:extLst>
        </c:ser>
        <c:dLbls>
          <c:showLegendKey val="0"/>
          <c:showVal val="0"/>
          <c:showCatName val="0"/>
          <c:showSerName val="0"/>
          <c:showPercent val="0"/>
          <c:showBubbleSize val="0"/>
          <c:showLeaderLines val="1"/>
        </c:dLbls>
        <c:firstSliceAng val="270"/>
        <c:holeSize val="50"/>
      </c:doughnutChart>
      <c:pieChart>
        <c:varyColors val="1"/>
        <c:ser>
          <c:idx val="1"/>
          <c:order val="1"/>
          <c:spPr>
            <a:ln w="0">
              <a:noFill/>
            </a:ln>
          </c:spPr>
          <c:dPt>
            <c:idx val="0"/>
            <c:bubble3D val="0"/>
            <c:spPr>
              <a:noFill/>
              <a:ln w="0">
                <a:noFill/>
              </a:ln>
              <a:effectLst/>
            </c:spPr>
            <c:extLst>
              <c:ext xmlns:c16="http://schemas.microsoft.com/office/drawing/2014/chart" uri="{C3380CC4-5D6E-409C-BE32-E72D297353CC}">
                <c16:uniqueId val="{00000011-9637-4AAF-9F92-666A36510419}"/>
              </c:ext>
            </c:extLst>
          </c:dPt>
          <c:dPt>
            <c:idx val="1"/>
            <c:bubble3D val="0"/>
            <c:spPr>
              <a:solidFill>
                <a:schemeClr val="tx1"/>
              </a:solidFill>
              <a:ln w="0">
                <a:noFill/>
              </a:ln>
              <a:effectLst/>
            </c:spPr>
            <c:extLst>
              <c:ext xmlns:c16="http://schemas.microsoft.com/office/drawing/2014/chart" uri="{C3380CC4-5D6E-409C-BE32-E72D297353CC}">
                <c16:uniqueId val="{00000012-9637-4AAF-9F92-666A36510419}"/>
              </c:ext>
            </c:extLst>
          </c:dPt>
          <c:dPt>
            <c:idx val="2"/>
            <c:bubble3D val="0"/>
            <c:spPr>
              <a:noFill/>
              <a:ln w="0">
                <a:noFill/>
              </a:ln>
              <a:effectLst/>
            </c:spPr>
            <c:extLst>
              <c:ext xmlns:c16="http://schemas.microsoft.com/office/drawing/2014/chart" uri="{C3380CC4-5D6E-409C-BE32-E72D297353CC}">
                <c16:uniqueId val="{00000010-9637-4AAF-9F92-666A36510419}"/>
              </c:ext>
            </c:extLst>
          </c:dPt>
          <c:val>
            <c:numRef>
              <c:f>('Cap'' Equipe - Matrice'!$K$19,'Cap'' Equipe - Matrice'!$K$20,'Cap'' Equipe - Matrice'!$K$21)</c:f>
              <c:numCache>
                <c:formatCode>0%</c:formatCode>
                <c:ptCount val="3"/>
                <c:pt idx="0">
                  <c:v>0</c:v>
                </c:pt>
                <c:pt idx="1">
                  <c:v>0.02</c:v>
                </c:pt>
                <c:pt idx="2" formatCode="0.00%">
                  <c:v>1.98</c:v>
                </c:pt>
              </c:numCache>
            </c:numRef>
          </c:val>
          <c:extLst>
            <c:ext xmlns:c16="http://schemas.microsoft.com/office/drawing/2014/chart" uri="{C3380CC4-5D6E-409C-BE32-E72D297353CC}">
              <c16:uniqueId val="{0000000F-9637-4AAF-9F92-666A36510419}"/>
            </c:ext>
          </c:extLst>
        </c:ser>
        <c:dLbls>
          <c:showLegendKey val="0"/>
          <c:showVal val="0"/>
          <c:showCatName val="0"/>
          <c:showSerName val="0"/>
          <c:showPercent val="0"/>
          <c:showBubbleSize val="0"/>
          <c:showLeaderLines val="1"/>
        </c:dLbls>
        <c:firstSliceAng val="270"/>
      </c:pieChart>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0" cap="flat" cmpd="sng" algn="ctr">
      <a:no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4532874801286926"/>
          <c:y val="0.11469853195126069"/>
          <c:w val="0.38096764300262059"/>
          <c:h val="0.85823646489683969"/>
        </c:manualLayout>
      </c:layout>
      <c:doughnutChart>
        <c:varyColors val="1"/>
        <c:ser>
          <c:idx val="0"/>
          <c:order val="0"/>
          <c:spPr>
            <a:ln w="0">
              <a:solidFill>
                <a:schemeClr val="lt1">
                  <a:alpha val="0"/>
                </a:schemeClr>
              </a:solidFill>
            </a:ln>
          </c:spPr>
          <c:dPt>
            <c:idx val="0"/>
            <c:bubble3D val="0"/>
            <c:spPr>
              <a:solidFill>
                <a:srgbClr val="FF0000"/>
              </a:solidFill>
              <a:ln w="0">
                <a:solidFill>
                  <a:schemeClr val="lt1">
                    <a:alpha val="0"/>
                  </a:schemeClr>
                </a:solidFill>
              </a:ln>
              <a:effectLst/>
            </c:spPr>
            <c:extLst>
              <c:ext xmlns:c16="http://schemas.microsoft.com/office/drawing/2014/chart" uri="{C3380CC4-5D6E-409C-BE32-E72D297353CC}">
                <c16:uniqueId val="{0000000B-25AF-4C69-8A99-3EE14F3D7ADB}"/>
              </c:ext>
            </c:extLst>
          </c:dPt>
          <c:dPt>
            <c:idx val="1"/>
            <c:bubble3D val="0"/>
            <c:spPr>
              <a:solidFill>
                <a:srgbClr val="FFC000"/>
              </a:solidFill>
              <a:ln w="0">
                <a:solidFill>
                  <a:schemeClr val="lt1">
                    <a:alpha val="0"/>
                  </a:schemeClr>
                </a:solidFill>
              </a:ln>
              <a:effectLst/>
            </c:spPr>
            <c:extLst>
              <c:ext xmlns:c16="http://schemas.microsoft.com/office/drawing/2014/chart" uri="{C3380CC4-5D6E-409C-BE32-E72D297353CC}">
                <c16:uniqueId val="{0000000C-25AF-4C69-8A99-3EE14F3D7ADB}"/>
              </c:ext>
            </c:extLst>
          </c:dPt>
          <c:dPt>
            <c:idx val="2"/>
            <c:bubble3D val="0"/>
            <c:spPr>
              <a:solidFill>
                <a:srgbClr val="00B050"/>
              </a:solidFill>
              <a:ln w="0">
                <a:solidFill>
                  <a:schemeClr val="lt1">
                    <a:alpha val="0"/>
                  </a:schemeClr>
                </a:solidFill>
              </a:ln>
              <a:effectLst/>
            </c:spPr>
            <c:extLst>
              <c:ext xmlns:c16="http://schemas.microsoft.com/office/drawing/2014/chart" uri="{C3380CC4-5D6E-409C-BE32-E72D297353CC}">
                <c16:uniqueId val="{0000000D-25AF-4C69-8A99-3EE14F3D7ADB}"/>
              </c:ext>
            </c:extLst>
          </c:dPt>
          <c:dPt>
            <c:idx val="3"/>
            <c:bubble3D val="0"/>
            <c:spPr>
              <a:noFill/>
              <a:ln w="0">
                <a:solidFill>
                  <a:schemeClr val="lt1">
                    <a:alpha val="0"/>
                  </a:schemeClr>
                </a:solidFill>
              </a:ln>
              <a:effectLst/>
            </c:spPr>
            <c:extLst>
              <c:ext xmlns:c16="http://schemas.microsoft.com/office/drawing/2014/chart" uri="{C3380CC4-5D6E-409C-BE32-E72D297353CC}">
                <c16:uniqueId val="{0000000A-25AF-4C69-8A99-3EE14F3D7ADB}"/>
              </c:ext>
            </c:extLst>
          </c:dPt>
          <c:val>
            <c:numRef>
              <c:f>('Cap'' Equipe - Matrice'!$K$24,'Cap'' Equipe - Matrice'!$K$25,'Cap'' Equipe - Matrice'!$K$26,'Cap'' Equipe - Matrice'!$K$27)</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9-25AF-4C69-8A99-3EE14F3D7ADB}"/>
            </c:ext>
          </c:extLst>
        </c:ser>
        <c:dLbls>
          <c:showLegendKey val="0"/>
          <c:showVal val="0"/>
          <c:showCatName val="0"/>
          <c:showSerName val="0"/>
          <c:showPercent val="0"/>
          <c:showBubbleSize val="0"/>
          <c:showLeaderLines val="1"/>
        </c:dLbls>
        <c:firstSliceAng val="270"/>
        <c:holeSize val="50"/>
      </c:doughnutChart>
      <c:pieChart>
        <c:varyColors val="1"/>
        <c:ser>
          <c:idx val="1"/>
          <c:order val="1"/>
          <c:spPr>
            <a:ln w="0">
              <a:solidFill>
                <a:schemeClr val="lt1">
                  <a:alpha val="0"/>
                </a:schemeClr>
              </a:solidFill>
            </a:ln>
          </c:spPr>
          <c:explosion val="1"/>
          <c:dPt>
            <c:idx val="0"/>
            <c:bubble3D val="0"/>
            <c:spPr>
              <a:noFill/>
              <a:ln w="0">
                <a:solidFill>
                  <a:schemeClr val="lt1">
                    <a:alpha val="0"/>
                  </a:schemeClr>
                </a:solidFill>
              </a:ln>
              <a:effectLst/>
            </c:spPr>
            <c:extLst>
              <c:ext xmlns:c16="http://schemas.microsoft.com/office/drawing/2014/chart" uri="{C3380CC4-5D6E-409C-BE32-E72D297353CC}">
                <c16:uniqueId val="{00000010-25AF-4C69-8A99-3EE14F3D7ADB}"/>
              </c:ext>
            </c:extLst>
          </c:dPt>
          <c:dPt>
            <c:idx val="1"/>
            <c:bubble3D val="0"/>
            <c:spPr>
              <a:solidFill>
                <a:schemeClr val="tx1"/>
              </a:solidFill>
              <a:ln w="0">
                <a:solidFill>
                  <a:schemeClr val="lt1">
                    <a:alpha val="0"/>
                  </a:schemeClr>
                </a:solidFill>
              </a:ln>
              <a:effectLst/>
            </c:spPr>
            <c:extLst>
              <c:ext xmlns:c16="http://schemas.microsoft.com/office/drawing/2014/chart" uri="{C3380CC4-5D6E-409C-BE32-E72D297353CC}">
                <c16:uniqueId val="{00000011-25AF-4C69-8A99-3EE14F3D7ADB}"/>
              </c:ext>
            </c:extLst>
          </c:dPt>
          <c:dPt>
            <c:idx val="2"/>
            <c:bubble3D val="0"/>
            <c:spPr>
              <a:noFill/>
              <a:ln w="0">
                <a:solidFill>
                  <a:schemeClr val="lt1">
                    <a:alpha val="0"/>
                  </a:schemeClr>
                </a:solidFill>
              </a:ln>
              <a:effectLst/>
            </c:spPr>
            <c:extLst>
              <c:ext xmlns:c16="http://schemas.microsoft.com/office/drawing/2014/chart" uri="{C3380CC4-5D6E-409C-BE32-E72D297353CC}">
                <c16:uniqueId val="{0000000F-25AF-4C69-8A99-3EE14F3D7ADB}"/>
              </c:ext>
            </c:extLst>
          </c:dPt>
          <c:val>
            <c:numRef>
              <c:f>'Cap'' Equipe - Matrice'!$K$28:$K$30</c:f>
              <c:numCache>
                <c:formatCode>0%</c:formatCode>
                <c:ptCount val="3"/>
                <c:pt idx="0">
                  <c:v>0</c:v>
                </c:pt>
                <c:pt idx="1">
                  <c:v>0.02</c:v>
                </c:pt>
                <c:pt idx="2" formatCode="0.00%">
                  <c:v>1.98</c:v>
                </c:pt>
              </c:numCache>
            </c:numRef>
          </c:val>
          <c:extLst>
            <c:ext xmlns:c16="http://schemas.microsoft.com/office/drawing/2014/chart" uri="{C3380CC4-5D6E-409C-BE32-E72D297353CC}">
              <c16:uniqueId val="{0000000E-25AF-4C69-8A99-3EE14F3D7ADB}"/>
            </c:ext>
          </c:extLst>
        </c:ser>
        <c:dLbls>
          <c:showLegendKey val="0"/>
          <c:showVal val="0"/>
          <c:showCatName val="0"/>
          <c:showSerName val="0"/>
          <c:showPercent val="0"/>
          <c:showBubbleSize val="0"/>
          <c:showLeaderLines val="1"/>
        </c:dLbls>
        <c:firstSliceAng val="268"/>
      </c:pieChart>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15568304131071"/>
          <c:y val="8.8680274751061772E-3"/>
          <c:w val="0.52900719342855251"/>
          <c:h val="0.98877307346831178"/>
        </c:manualLayout>
      </c:layout>
      <c:doughnutChart>
        <c:varyColors val="1"/>
        <c:ser>
          <c:idx val="0"/>
          <c:order val="0"/>
          <c:spPr>
            <a:ln w="0">
              <a:noFill/>
            </a:ln>
          </c:spPr>
          <c:dPt>
            <c:idx val="0"/>
            <c:bubble3D val="0"/>
            <c:spPr>
              <a:solidFill>
                <a:srgbClr val="FF0000"/>
              </a:solidFill>
              <a:ln w="0">
                <a:noFill/>
              </a:ln>
              <a:effectLst/>
            </c:spPr>
            <c:extLst>
              <c:ext xmlns:c16="http://schemas.microsoft.com/office/drawing/2014/chart" uri="{C3380CC4-5D6E-409C-BE32-E72D297353CC}">
                <c16:uniqueId val="{0000000B-7FA4-4731-85DE-87FAA9450E08}"/>
              </c:ext>
            </c:extLst>
          </c:dPt>
          <c:dPt>
            <c:idx val="1"/>
            <c:bubble3D val="0"/>
            <c:spPr>
              <a:solidFill>
                <a:srgbClr val="FFC000"/>
              </a:solidFill>
              <a:ln w="0">
                <a:noFill/>
              </a:ln>
              <a:effectLst/>
            </c:spPr>
            <c:extLst>
              <c:ext xmlns:c16="http://schemas.microsoft.com/office/drawing/2014/chart" uri="{C3380CC4-5D6E-409C-BE32-E72D297353CC}">
                <c16:uniqueId val="{0000000C-7FA4-4731-85DE-87FAA9450E08}"/>
              </c:ext>
            </c:extLst>
          </c:dPt>
          <c:dPt>
            <c:idx val="2"/>
            <c:bubble3D val="0"/>
            <c:spPr>
              <a:solidFill>
                <a:srgbClr val="00B050"/>
              </a:solidFill>
              <a:ln w="0">
                <a:noFill/>
              </a:ln>
              <a:effectLst/>
            </c:spPr>
            <c:extLst>
              <c:ext xmlns:c16="http://schemas.microsoft.com/office/drawing/2014/chart" uri="{C3380CC4-5D6E-409C-BE32-E72D297353CC}">
                <c16:uniqueId val="{0000000D-7FA4-4731-85DE-87FAA9450E08}"/>
              </c:ext>
            </c:extLst>
          </c:dPt>
          <c:dPt>
            <c:idx val="3"/>
            <c:bubble3D val="0"/>
            <c:spPr>
              <a:noFill/>
              <a:ln w="0">
                <a:noFill/>
              </a:ln>
              <a:effectLst/>
            </c:spPr>
            <c:extLst>
              <c:ext xmlns:c16="http://schemas.microsoft.com/office/drawing/2014/chart" uri="{C3380CC4-5D6E-409C-BE32-E72D297353CC}">
                <c16:uniqueId val="{0000000A-7FA4-4731-85DE-87FAA9450E08}"/>
              </c:ext>
            </c:extLst>
          </c:dPt>
          <c:val>
            <c:numRef>
              <c:f>('Cap'' Equipe - Matrice'!$K$33,'Cap'' Equipe - Matrice'!$K$34,'Cap'' Equipe - Matrice'!$K$35,'Cap'' Equipe - Matrice'!$K$36)</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9-7FA4-4731-85DE-87FAA9450E08}"/>
            </c:ext>
          </c:extLst>
        </c:ser>
        <c:dLbls>
          <c:showLegendKey val="0"/>
          <c:showVal val="0"/>
          <c:showCatName val="0"/>
          <c:showSerName val="0"/>
          <c:showPercent val="0"/>
          <c:showBubbleSize val="0"/>
          <c:showLeaderLines val="1"/>
        </c:dLbls>
        <c:firstSliceAng val="270"/>
        <c:holeSize val="50"/>
      </c:doughnutChart>
      <c:pieChart>
        <c:varyColors val="1"/>
        <c:ser>
          <c:idx val="1"/>
          <c:order val="1"/>
          <c:spPr>
            <a:noFill/>
            <a:ln>
              <a:noFill/>
            </a:ln>
          </c:spPr>
          <c:dPt>
            <c:idx val="0"/>
            <c:bubble3D val="0"/>
            <c:spPr>
              <a:noFill/>
              <a:ln w="19050">
                <a:noFill/>
              </a:ln>
              <a:effectLst/>
            </c:spPr>
            <c:extLst>
              <c:ext xmlns:c16="http://schemas.microsoft.com/office/drawing/2014/chart" uri="{C3380CC4-5D6E-409C-BE32-E72D297353CC}">
                <c16:uniqueId val="{00000009-8DEF-477C-B2DA-5B46A0B3A636}"/>
              </c:ext>
            </c:extLst>
          </c:dPt>
          <c:dPt>
            <c:idx val="1"/>
            <c:bubble3D val="0"/>
            <c:spPr>
              <a:solidFill>
                <a:schemeClr val="tx1"/>
              </a:solidFill>
              <a:ln w="19050">
                <a:noFill/>
              </a:ln>
              <a:effectLst/>
            </c:spPr>
            <c:extLst>
              <c:ext xmlns:c16="http://schemas.microsoft.com/office/drawing/2014/chart" uri="{C3380CC4-5D6E-409C-BE32-E72D297353CC}">
                <c16:uniqueId val="{0000000F-7FA4-4731-85DE-87FAA9450E08}"/>
              </c:ext>
            </c:extLst>
          </c:dPt>
          <c:dPt>
            <c:idx val="2"/>
            <c:bubble3D val="0"/>
            <c:spPr>
              <a:noFill/>
              <a:ln w="19050">
                <a:noFill/>
              </a:ln>
              <a:effectLst/>
            </c:spPr>
            <c:extLst>
              <c:ext xmlns:c16="http://schemas.microsoft.com/office/drawing/2014/chart" uri="{C3380CC4-5D6E-409C-BE32-E72D297353CC}">
                <c16:uniqueId val="{00000010-7FA4-4731-85DE-87FAA9450E08}"/>
              </c:ext>
            </c:extLst>
          </c:dPt>
          <c:val>
            <c:numRef>
              <c:f>('Cap'' Equipe - Matrice'!$K$37,'Cap'' Equipe - Matrice'!$K$38,'Cap'' Equipe - Matrice'!$K$39)</c:f>
              <c:numCache>
                <c:formatCode>0%</c:formatCode>
                <c:ptCount val="3"/>
                <c:pt idx="0">
                  <c:v>0</c:v>
                </c:pt>
                <c:pt idx="1">
                  <c:v>0.02</c:v>
                </c:pt>
                <c:pt idx="2">
                  <c:v>1.98</c:v>
                </c:pt>
              </c:numCache>
            </c:numRef>
          </c:val>
          <c:extLst>
            <c:ext xmlns:c16="http://schemas.microsoft.com/office/drawing/2014/chart" uri="{C3380CC4-5D6E-409C-BE32-E72D297353CC}">
              <c16:uniqueId val="{0000000E-7FA4-4731-85DE-87FAA9450E08}"/>
            </c:ext>
          </c:extLst>
        </c:ser>
        <c:dLbls>
          <c:showLegendKey val="0"/>
          <c:showVal val="0"/>
          <c:showCatName val="0"/>
          <c:showSerName val="0"/>
          <c:showPercent val="0"/>
          <c:showBubbleSize val="0"/>
          <c:showLeaderLines val="1"/>
        </c:dLbls>
        <c:firstSliceAng val="267"/>
      </c:pieChart>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887128827955936E-2"/>
          <c:y val="0.14315492704701951"/>
          <c:w val="0.85222574234408821"/>
          <c:h val="0.72246599385695476"/>
        </c:manualLayout>
      </c:layout>
      <c:doughnutChart>
        <c:varyColors val="1"/>
        <c:ser>
          <c:idx val="0"/>
          <c:order val="0"/>
          <c:spPr>
            <a:ln>
              <a:noFill/>
            </a:ln>
          </c:spPr>
          <c:dPt>
            <c:idx val="0"/>
            <c:bubble3D val="0"/>
            <c:spPr>
              <a:solidFill>
                <a:srgbClr val="FF0000"/>
              </a:solidFill>
              <a:ln w="19050">
                <a:noFill/>
              </a:ln>
              <a:effectLst/>
            </c:spPr>
            <c:extLst>
              <c:ext xmlns:c16="http://schemas.microsoft.com/office/drawing/2014/chart" uri="{C3380CC4-5D6E-409C-BE32-E72D297353CC}">
                <c16:uniqueId val="{00000003-D13B-42E0-A474-E15615ACEDD5}"/>
              </c:ext>
            </c:extLst>
          </c:dPt>
          <c:dPt>
            <c:idx val="1"/>
            <c:bubble3D val="0"/>
            <c:spPr>
              <a:solidFill>
                <a:srgbClr val="FFC000"/>
              </a:solidFill>
              <a:ln w="19050">
                <a:noFill/>
              </a:ln>
              <a:effectLst/>
            </c:spPr>
            <c:extLst>
              <c:ext xmlns:c16="http://schemas.microsoft.com/office/drawing/2014/chart" uri="{C3380CC4-5D6E-409C-BE32-E72D297353CC}">
                <c16:uniqueId val="{00000004-D13B-42E0-A474-E15615ACEDD5}"/>
              </c:ext>
            </c:extLst>
          </c:dPt>
          <c:dPt>
            <c:idx val="2"/>
            <c:bubble3D val="0"/>
            <c:spPr>
              <a:solidFill>
                <a:srgbClr val="00B050"/>
              </a:solidFill>
              <a:ln w="19050">
                <a:noFill/>
              </a:ln>
              <a:effectLst/>
            </c:spPr>
            <c:extLst>
              <c:ext xmlns:c16="http://schemas.microsoft.com/office/drawing/2014/chart" uri="{C3380CC4-5D6E-409C-BE32-E72D297353CC}">
                <c16:uniqueId val="{00000005-D13B-42E0-A474-E15615ACEDD5}"/>
              </c:ext>
            </c:extLst>
          </c:dPt>
          <c:dPt>
            <c:idx val="3"/>
            <c:bubble3D val="0"/>
            <c:spPr>
              <a:noFill/>
              <a:ln w="19050">
                <a:noFill/>
              </a:ln>
              <a:effectLst/>
            </c:spPr>
            <c:extLst>
              <c:ext xmlns:c16="http://schemas.microsoft.com/office/drawing/2014/chart" uri="{C3380CC4-5D6E-409C-BE32-E72D297353CC}">
                <c16:uniqueId val="{00000002-D13B-42E0-A474-E15615ACEDD5}"/>
              </c:ext>
            </c:extLst>
          </c:dPt>
          <c:val>
            <c:numRef>
              <c:f>('Cap'' Equipe - Matrice'!$K$42,'Cap'' Equipe - Matrice'!$K$43,'Cap'' Equipe - Matrice'!$K$44,'Cap'' Equipe - Matrice'!$K$45)</c:f>
              <c:numCache>
                <c:formatCode>General</c:formatCode>
                <c:ptCount val="4"/>
                <c:pt idx="0">
                  <c:v>1</c:v>
                </c:pt>
                <c:pt idx="1">
                  <c:v>1</c:v>
                </c:pt>
                <c:pt idx="2">
                  <c:v>1</c:v>
                </c:pt>
                <c:pt idx="3">
                  <c:v>3</c:v>
                </c:pt>
              </c:numCache>
            </c:numRef>
          </c:val>
          <c:extLst>
            <c:ext xmlns:c16="http://schemas.microsoft.com/office/drawing/2014/chart" uri="{C3380CC4-5D6E-409C-BE32-E72D297353CC}">
              <c16:uniqueId val="{00000001-D13B-42E0-A474-E15615ACEDD5}"/>
            </c:ext>
          </c:extLst>
        </c:ser>
        <c:dLbls>
          <c:showLegendKey val="0"/>
          <c:showVal val="0"/>
          <c:showCatName val="0"/>
          <c:showSerName val="0"/>
          <c:showPercent val="0"/>
          <c:showBubbleSize val="0"/>
          <c:showLeaderLines val="1"/>
        </c:dLbls>
        <c:firstSliceAng val="270"/>
        <c:holeSize val="50"/>
      </c:doughnutChart>
      <c:pieChart>
        <c:varyColors val="1"/>
        <c:ser>
          <c:idx val="1"/>
          <c:order val="1"/>
          <c:spPr>
            <a:noFill/>
            <a:ln>
              <a:noFill/>
            </a:ln>
          </c:spPr>
          <c:dPt>
            <c:idx val="0"/>
            <c:bubble3D val="0"/>
            <c:spPr>
              <a:noFill/>
              <a:ln w="19050">
                <a:noFill/>
              </a:ln>
              <a:effectLst/>
            </c:spPr>
            <c:extLst>
              <c:ext xmlns:c16="http://schemas.microsoft.com/office/drawing/2014/chart" uri="{C3380CC4-5D6E-409C-BE32-E72D297353CC}">
                <c16:uniqueId val="{00000009-E7FA-4E1B-9F07-6578C35F63FA}"/>
              </c:ext>
            </c:extLst>
          </c:dPt>
          <c:dPt>
            <c:idx val="1"/>
            <c:bubble3D val="0"/>
            <c:spPr>
              <a:solidFill>
                <a:schemeClr val="tx1"/>
              </a:solidFill>
              <a:ln w="19050">
                <a:noFill/>
              </a:ln>
              <a:effectLst/>
            </c:spPr>
            <c:extLst>
              <c:ext xmlns:c16="http://schemas.microsoft.com/office/drawing/2014/chart" uri="{C3380CC4-5D6E-409C-BE32-E72D297353CC}">
                <c16:uniqueId val="{00000007-D13B-42E0-A474-E15615ACEDD5}"/>
              </c:ext>
            </c:extLst>
          </c:dPt>
          <c:dPt>
            <c:idx val="2"/>
            <c:bubble3D val="0"/>
            <c:spPr>
              <a:noFill/>
              <a:ln w="19050">
                <a:noFill/>
              </a:ln>
              <a:effectLst/>
            </c:spPr>
            <c:extLst>
              <c:ext xmlns:c16="http://schemas.microsoft.com/office/drawing/2014/chart" uri="{C3380CC4-5D6E-409C-BE32-E72D297353CC}">
                <c16:uniqueId val="{0000000D-E7FA-4E1B-9F07-6578C35F63FA}"/>
              </c:ext>
            </c:extLst>
          </c:dPt>
          <c:val>
            <c:numRef>
              <c:f>('Cap'' Equipe - Matrice'!$K$46,'Cap'' Equipe - Matrice'!$K$47,'Cap'' Equipe - Matrice'!$K$48)</c:f>
              <c:numCache>
                <c:formatCode>0%</c:formatCode>
                <c:ptCount val="3"/>
                <c:pt idx="0">
                  <c:v>1</c:v>
                </c:pt>
                <c:pt idx="1">
                  <c:v>0.02</c:v>
                </c:pt>
                <c:pt idx="2" formatCode="0.00%">
                  <c:v>0.98</c:v>
                </c:pt>
              </c:numCache>
            </c:numRef>
          </c:val>
          <c:extLst>
            <c:ext xmlns:c16="http://schemas.microsoft.com/office/drawing/2014/chart" uri="{C3380CC4-5D6E-409C-BE32-E72D297353CC}">
              <c16:uniqueId val="{00000006-D13B-42E0-A474-E15615ACEDD5}"/>
            </c:ext>
          </c:extLst>
        </c:ser>
        <c:dLbls>
          <c:showLegendKey val="0"/>
          <c:showVal val="0"/>
          <c:showCatName val="0"/>
          <c:showSerName val="0"/>
          <c:showPercent val="0"/>
          <c:showBubbleSize val="0"/>
          <c:showLeaderLines val="1"/>
        </c:dLbls>
        <c:firstSliceAng val="268"/>
      </c:pieChart>
      <c:spPr>
        <a:noFill/>
        <a:ln>
          <a:noFill/>
        </a:ln>
        <a:effectLst/>
      </c:spPr>
    </c:plotArea>
    <c:plotVisOnly val="0"/>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7.pn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177800</xdr:colOff>
      <xdr:row>16</xdr:row>
      <xdr:rowOff>336550</xdr:rowOff>
    </xdr:from>
    <xdr:to>
      <xdr:col>0</xdr:col>
      <xdr:colOff>2565400</xdr:colOff>
      <xdr:row>19</xdr:row>
      <xdr:rowOff>178669</xdr:rowOff>
    </xdr:to>
    <xdr:pic>
      <xdr:nvPicPr>
        <xdr:cNvPr id="2" name="Image 1" descr="Une image contenant Caractère coloré, Graphique, conception">
          <a:extLst>
            <a:ext uri="{FF2B5EF4-FFF2-40B4-BE49-F238E27FC236}">
              <a16:creationId xmlns:a16="http://schemas.microsoft.com/office/drawing/2014/main" id="{D7337ABD-F54A-AD7F-C313-6F90D03F3E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00" y="5162550"/>
          <a:ext cx="2387600" cy="985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xdr:row>
      <xdr:rowOff>228600</xdr:rowOff>
    </xdr:from>
    <xdr:to>
      <xdr:col>0</xdr:col>
      <xdr:colOff>2619082</xdr:colOff>
      <xdr:row>15</xdr:row>
      <xdr:rowOff>190500</xdr:rowOff>
    </xdr:to>
    <xdr:pic>
      <xdr:nvPicPr>
        <xdr:cNvPr id="3" name="Image 2" descr="Une image contenant Caractère coloré, Graphique, conception">
          <a:extLst>
            <a:ext uri="{FF2B5EF4-FFF2-40B4-BE49-F238E27FC236}">
              <a16:creationId xmlns:a16="http://schemas.microsoft.com/office/drawing/2014/main" id="{97B5CBF5-7443-A319-62DD-481B2C2167B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530600"/>
          <a:ext cx="2619082"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2714625</xdr:colOff>
      <xdr:row>14</xdr:row>
      <xdr:rowOff>123825</xdr:rowOff>
    </xdr:from>
    <xdr:ext cx="5039778" cy="254557"/>
    <xdr:sp macro="" textlink="">
      <xdr:nvSpPr>
        <xdr:cNvPr id="2050" name="Zone de texte 2">
          <a:extLst>
            <a:ext uri="{FF2B5EF4-FFF2-40B4-BE49-F238E27FC236}">
              <a16:creationId xmlns:a16="http://schemas.microsoft.com/office/drawing/2014/main" id="{14B78791-D681-9F1F-E458-1D0AF88F9D4D}"/>
            </a:ext>
          </a:extLst>
        </xdr:cNvPr>
        <xdr:cNvSpPr txBox="1">
          <a:spLocks noChangeArrowheads="1"/>
        </xdr:cNvSpPr>
      </xdr:nvSpPr>
      <xdr:spPr bwMode="auto">
        <a:xfrm>
          <a:off x="2714625" y="4190267"/>
          <a:ext cx="5039778" cy="254557"/>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fr-FR" sz="1100" b="0" i="0" u="none" strike="noStrike" baseline="0">
              <a:solidFill>
                <a:srgbClr val="000000"/>
              </a:solidFill>
              <a:latin typeface="Arial"/>
              <a:cs typeface="Arial"/>
            </a:rPr>
            <a:t>La zone rouge indique que votre MSP présente des risques de fragilité élevés</a:t>
          </a:r>
        </a:p>
      </xdr:txBody>
    </xdr:sp>
    <xdr:clientData/>
  </xdr:oneCellAnchor>
  <xdr:twoCellAnchor>
    <xdr:from>
      <xdr:col>0</xdr:col>
      <xdr:colOff>57212</xdr:colOff>
      <xdr:row>20</xdr:row>
      <xdr:rowOff>298450</xdr:rowOff>
    </xdr:from>
    <xdr:to>
      <xdr:col>0</xdr:col>
      <xdr:colOff>2589567</xdr:colOff>
      <xdr:row>23</xdr:row>
      <xdr:rowOff>44450</xdr:rowOff>
    </xdr:to>
    <xdr:pic>
      <xdr:nvPicPr>
        <xdr:cNvPr id="4" name="Image 3" descr="Une image contenant Caractère coloré, Graphique, conception&#10;&#10;Le contenu généré par l’IA peut être incorrect.">
          <a:extLst>
            <a:ext uri="{FF2B5EF4-FFF2-40B4-BE49-F238E27FC236}">
              <a16:creationId xmlns:a16="http://schemas.microsoft.com/office/drawing/2014/main" id="{115C6BEA-81EF-E3CD-80B1-95C1EB5AD43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7212" y="6648450"/>
          <a:ext cx="2532355" cy="88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2619375</xdr:colOff>
      <xdr:row>18</xdr:row>
      <xdr:rowOff>142875</xdr:rowOff>
    </xdr:from>
    <xdr:ext cx="5259388" cy="254557"/>
    <xdr:sp macro="" textlink="">
      <xdr:nvSpPr>
        <xdr:cNvPr id="6" name="Text Box 3">
          <a:extLst>
            <a:ext uri="{FF2B5EF4-FFF2-40B4-BE49-F238E27FC236}">
              <a16:creationId xmlns:a16="http://schemas.microsoft.com/office/drawing/2014/main" id="{0CF8B74B-3159-49D4-8252-CF2FF74C67D1}"/>
            </a:ext>
          </a:extLst>
        </xdr:cNvPr>
        <xdr:cNvSpPr txBox="1">
          <a:spLocks noChangeArrowheads="1"/>
        </xdr:cNvSpPr>
      </xdr:nvSpPr>
      <xdr:spPr bwMode="auto">
        <a:xfrm>
          <a:off x="2619375" y="5733317"/>
          <a:ext cx="5259388" cy="254557"/>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fr-FR" sz="1100" b="0" i="0" u="none" strike="noStrike" baseline="0">
              <a:solidFill>
                <a:srgbClr val="000000"/>
              </a:solidFill>
              <a:latin typeface="Arial"/>
              <a:cs typeface="Arial"/>
            </a:rPr>
            <a:t>La zone orange indique que votre MSP présente des risques de fragilité modérés</a:t>
          </a:r>
        </a:p>
      </xdr:txBody>
    </xdr:sp>
    <xdr:clientData/>
  </xdr:oneCellAnchor>
  <xdr:oneCellAnchor>
    <xdr:from>
      <xdr:col>0</xdr:col>
      <xdr:colOff>2724150</xdr:colOff>
      <xdr:row>21</xdr:row>
      <xdr:rowOff>361950</xdr:rowOff>
    </xdr:from>
    <xdr:ext cx="4867230" cy="254557"/>
    <xdr:sp macro="" textlink="">
      <xdr:nvSpPr>
        <xdr:cNvPr id="7" name="Text Box 6">
          <a:extLst>
            <a:ext uri="{FF2B5EF4-FFF2-40B4-BE49-F238E27FC236}">
              <a16:creationId xmlns:a16="http://schemas.microsoft.com/office/drawing/2014/main" id="{17F48911-4292-4AB6-AE90-7567B67B8FCD}"/>
            </a:ext>
          </a:extLst>
        </xdr:cNvPr>
        <xdr:cNvSpPr txBox="1">
          <a:spLocks noChangeArrowheads="1"/>
        </xdr:cNvSpPr>
      </xdr:nvSpPr>
      <xdr:spPr bwMode="auto">
        <a:xfrm>
          <a:off x="2724150" y="7092950"/>
          <a:ext cx="4867230" cy="254557"/>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fr-FR" sz="1100" b="0" i="0" u="none" strike="noStrike" baseline="0">
              <a:solidFill>
                <a:srgbClr val="000000"/>
              </a:solidFill>
              <a:latin typeface="Arial"/>
              <a:cs typeface="Arial"/>
            </a:rPr>
            <a:t>La zone verte indique que votre MSP ne présente pas de risque de fragilité</a:t>
          </a:r>
        </a:p>
      </xdr:txBody>
    </xdr:sp>
    <xdr:clientData/>
  </xdr:oneCellAnchor>
  <xdr:twoCellAnchor editAs="oneCell">
    <xdr:from>
      <xdr:col>0</xdr:col>
      <xdr:colOff>145677</xdr:colOff>
      <xdr:row>9</xdr:row>
      <xdr:rowOff>336176</xdr:rowOff>
    </xdr:from>
    <xdr:to>
      <xdr:col>1</xdr:col>
      <xdr:colOff>987</xdr:colOff>
      <xdr:row>9</xdr:row>
      <xdr:rowOff>1838161</xdr:rowOff>
    </xdr:to>
    <xdr:pic>
      <xdr:nvPicPr>
        <xdr:cNvPr id="8" name="Image 7">
          <a:extLst>
            <a:ext uri="{FF2B5EF4-FFF2-40B4-BE49-F238E27FC236}">
              <a16:creationId xmlns:a16="http://schemas.microsoft.com/office/drawing/2014/main" id="{538FEBAC-1914-989A-75FC-78E76E3063FE}"/>
            </a:ext>
          </a:extLst>
        </xdr:cNvPr>
        <xdr:cNvPicPr>
          <a:picLocks noChangeAspect="1"/>
        </xdr:cNvPicPr>
      </xdr:nvPicPr>
      <xdr:blipFill>
        <a:blip xmlns:r="http://schemas.openxmlformats.org/officeDocument/2006/relationships" r:embed="rId4"/>
        <a:stretch>
          <a:fillRect/>
        </a:stretch>
      </xdr:blipFill>
      <xdr:spPr>
        <a:xfrm>
          <a:off x="145677" y="3597088"/>
          <a:ext cx="9742260" cy="1505160"/>
        </a:xfrm>
        <a:prstGeom prst="rect">
          <a:avLst/>
        </a:prstGeom>
      </xdr:spPr>
    </xdr:pic>
    <xdr:clientData/>
  </xdr:twoCellAnchor>
  <xdr:twoCellAnchor editAs="oneCell">
    <xdr:from>
      <xdr:col>0</xdr:col>
      <xdr:colOff>22412</xdr:colOff>
      <xdr:row>6</xdr:row>
      <xdr:rowOff>963706</xdr:rowOff>
    </xdr:from>
    <xdr:to>
      <xdr:col>0</xdr:col>
      <xdr:colOff>9732945</xdr:colOff>
      <xdr:row>7</xdr:row>
      <xdr:rowOff>1916288</xdr:rowOff>
    </xdr:to>
    <xdr:pic>
      <xdr:nvPicPr>
        <xdr:cNvPr id="9" name="Image 8">
          <a:extLst>
            <a:ext uri="{FF2B5EF4-FFF2-40B4-BE49-F238E27FC236}">
              <a16:creationId xmlns:a16="http://schemas.microsoft.com/office/drawing/2014/main" id="{305AEE76-3A58-1427-0A69-8CBC4465FB1D}"/>
            </a:ext>
          </a:extLst>
        </xdr:cNvPr>
        <xdr:cNvPicPr>
          <a:picLocks noChangeAspect="1"/>
        </xdr:cNvPicPr>
      </xdr:nvPicPr>
      <xdr:blipFill>
        <a:blip xmlns:r="http://schemas.openxmlformats.org/officeDocument/2006/relationships" r:embed="rId5"/>
        <a:stretch>
          <a:fillRect/>
        </a:stretch>
      </xdr:blipFill>
      <xdr:spPr>
        <a:xfrm>
          <a:off x="22412" y="3249706"/>
          <a:ext cx="9907383" cy="1924319"/>
        </a:xfrm>
        <a:prstGeom prst="rect">
          <a:avLst/>
        </a:prstGeom>
      </xdr:spPr>
    </xdr:pic>
    <xdr:clientData/>
  </xdr:twoCellAnchor>
  <xdr:twoCellAnchor editAs="oneCell">
    <xdr:from>
      <xdr:col>0</xdr:col>
      <xdr:colOff>0</xdr:colOff>
      <xdr:row>5</xdr:row>
      <xdr:rowOff>254560</xdr:rowOff>
    </xdr:from>
    <xdr:to>
      <xdr:col>1</xdr:col>
      <xdr:colOff>30748</xdr:colOff>
      <xdr:row>5</xdr:row>
      <xdr:rowOff>2521825</xdr:rowOff>
    </xdr:to>
    <xdr:pic>
      <xdr:nvPicPr>
        <xdr:cNvPr id="11" name="Image 10">
          <a:extLst>
            <a:ext uri="{FF2B5EF4-FFF2-40B4-BE49-F238E27FC236}">
              <a16:creationId xmlns:a16="http://schemas.microsoft.com/office/drawing/2014/main" id="{17BE5A20-36CC-DA31-3157-DC33ABD5348F}"/>
            </a:ext>
          </a:extLst>
        </xdr:cNvPr>
        <xdr:cNvPicPr>
          <a:picLocks noChangeAspect="1"/>
        </xdr:cNvPicPr>
      </xdr:nvPicPr>
      <xdr:blipFill>
        <a:blip xmlns:r="http://schemas.openxmlformats.org/officeDocument/2006/relationships" r:embed="rId6"/>
        <a:stretch>
          <a:fillRect/>
        </a:stretch>
      </xdr:blipFill>
      <xdr:spPr>
        <a:xfrm>
          <a:off x="0" y="2159560"/>
          <a:ext cx="10224926" cy="22640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3819525</xdr:colOff>
      <xdr:row>20</xdr:row>
      <xdr:rowOff>0</xdr:rowOff>
    </xdr:from>
    <xdr:to>
      <xdr:col>0</xdr:col>
      <xdr:colOff>13423899</xdr:colOff>
      <xdr:row>21</xdr:row>
      <xdr:rowOff>688975</xdr:rowOff>
    </xdr:to>
    <xdr:graphicFrame macro="">
      <xdr:nvGraphicFramePr>
        <xdr:cNvPr id="3" name="Graphique 2">
          <a:extLst>
            <a:ext uri="{FF2B5EF4-FFF2-40B4-BE49-F238E27FC236}">
              <a16:creationId xmlns:a16="http://schemas.microsoft.com/office/drawing/2014/main" id="{0E14C7F3-3B5F-41F7-B2EB-42257BDAD7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2889250</xdr:colOff>
      <xdr:row>10</xdr:row>
      <xdr:rowOff>852290</xdr:rowOff>
    </xdr:from>
    <xdr:to>
      <xdr:col>0</xdr:col>
      <xdr:colOff>12979400</xdr:colOff>
      <xdr:row>14</xdr:row>
      <xdr:rowOff>350484</xdr:rowOff>
    </xdr:to>
    <xdr:graphicFrame macro="">
      <xdr:nvGraphicFramePr>
        <xdr:cNvPr id="4" name="Graphique 3">
          <a:extLst>
            <a:ext uri="{FF2B5EF4-FFF2-40B4-BE49-F238E27FC236}">
              <a16:creationId xmlns:a16="http://schemas.microsoft.com/office/drawing/2014/main" id="{A04129F6-624B-9236-22D7-42C607C3B8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1838324</xdr:colOff>
      <xdr:row>18</xdr:row>
      <xdr:rowOff>1706563</xdr:rowOff>
    </xdr:from>
    <xdr:to>
      <xdr:col>0</xdr:col>
      <xdr:colOff>13785849</xdr:colOff>
      <xdr:row>22</xdr:row>
      <xdr:rowOff>568325</xdr:rowOff>
    </xdr:to>
    <xdr:graphicFrame macro="">
      <xdr:nvGraphicFramePr>
        <xdr:cNvPr id="5" name="Graphique 4">
          <a:extLst>
            <a:ext uri="{FF2B5EF4-FFF2-40B4-BE49-F238E27FC236}">
              <a16:creationId xmlns:a16="http://schemas.microsoft.com/office/drawing/2014/main" id="{384B3F5A-4E2C-5FC6-CD58-D4ECBF3700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343045</xdr:colOff>
      <xdr:row>25</xdr:row>
      <xdr:rowOff>141967</xdr:rowOff>
    </xdr:from>
    <xdr:to>
      <xdr:col>0</xdr:col>
      <xdr:colOff>10504714</xdr:colOff>
      <xdr:row>27</xdr:row>
      <xdr:rowOff>621843</xdr:rowOff>
    </xdr:to>
    <xdr:graphicFrame macro="">
      <xdr:nvGraphicFramePr>
        <xdr:cNvPr id="6" name="Graphique 5">
          <a:extLst>
            <a:ext uri="{FF2B5EF4-FFF2-40B4-BE49-F238E27FC236}">
              <a16:creationId xmlns:a16="http://schemas.microsoft.com/office/drawing/2014/main" id="{B13D1AE2-17E4-1D72-8634-BF13B1A1D9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3116036</xdr:colOff>
      <xdr:row>36</xdr:row>
      <xdr:rowOff>9525</xdr:rowOff>
    </xdr:from>
    <xdr:to>
      <xdr:col>0</xdr:col>
      <xdr:colOff>10518321</xdr:colOff>
      <xdr:row>40</xdr:row>
      <xdr:rowOff>625929</xdr:rowOff>
    </xdr:to>
    <xdr:graphicFrame macro="">
      <xdr:nvGraphicFramePr>
        <xdr:cNvPr id="7" name="Graphique 6">
          <a:extLst>
            <a:ext uri="{FF2B5EF4-FFF2-40B4-BE49-F238E27FC236}">
              <a16:creationId xmlns:a16="http://schemas.microsoft.com/office/drawing/2014/main" id="{FFF9AF99-5BF3-A384-5A91-33241305B1D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4318001</xdr:colOff>
      <xdr:row>45</xdr:row>
      <xdr:rowOff>633906</xdr:rowOff>
    </xdr:from>
    <xdr:to>
      <xdr:col>0</xdr:col>
      <xdr:colOff>12018055</xdr:colOff>
      <xdr:row>53</xdr:row>
      <xdr:rowOff>538616</xdr:rowOff>
    </xdr:to>
    <xdr:graphicFrame macro="">
      <xdr:nvGraphicFramePr>
        <xdr:cNvPr id="2" name="Graphique 1">
          <a:extLst>
            <a:ext uri="{FF2B5EF4-FFF2-40B4-BE49-F238E27FC236}">
              <a16:creationId xmlns:a16="http://schemas.microsoft.com/office/drawing/2014/main" id="{A3D1484D-D5A6-A24D-B312-CDE8A28653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7388679</xdr:colOff>
      <xdr:row>53</xdr:row>
      <xdr:rowOff>184150</xdr:rowOff>
    </xdr:from>
    <xdr:to>
      <xdr:col>0</xdr:col>
      <xdr:colOff>9991643</xdr:colOff>
      <xdr:row>54</xdr:row>
      <xdr:rowOff>664663</xdr:rowOff>
    </xdr:to>
    <xdr:pic>
      <xdr:nvPicPr>
        <xdr:cNvPr id="10" name="Image 9">
          <a:extLst>
            <a:ext uri="{FF2B5EF4-FFF2-40B4-BE49-F238E27FC236}">
              <a16:creationId xmlns:a16="http://schemas.microsoft.com/office/drawing/2014/main" id="{B8A2A6B5-FD2F-46D5-9D40-F087E115F7DE}"/>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388679" y="43658971"/>
          <a:ext cx="2599789" cy="1745978"/>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0.36084</cdr:x>
      <cdr:y>0.58602</cdr:y>
    </cdr:from>
    <cdr:to>
      <cdr:x>0.75248</cdr:x>
      <cdr:y>0.92204</cdr:y>
    </cdr:to>
    <cdr:sp macro="" textlink="">
      <cdr:nvSpPr>
        <cdr:cNvPr id="2" name="ZoneTexte 1">
          <a:extLst xmlns:a="http://schemas.openxmlformats.org/drawingml/2006/main">
            <a:ext uri="{FF2B5EF4-FFF2-40B4-BE49-F238E27FC236}">
              <a16:creationId xmlns:a16="http://schemas.microsoft.com/office/drawing/2014/main" id="{07730D7B-3F65-B571-4D6B-9E930D64F686}"/>
            </a:ext>
          </a:extLst>
        </cdr:cNvPr>
        <cdr:cNvSpPr txBox="1"/>
      </cdr:nvSpPr>
      <cdr:spPr>
        <a:xfrm xmlns:a="http://schemas.openxmlformats.org/drawingml/2006/main">
          <a:off x="3124200" y="4152900"/>
          <a:ext cx="3390900" cy="23812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2800" kern="1200"/>
        </a:p>
      </cdr:txBody>
    </cdr:sp>
  </cdr:relSizeAnchor>
</c:userShape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3C1DC-F6C9-4970-AE40-2A02EF52BDB2}">
  <dimension ref="A1:D92"/>
  <sheetViews>
    <sheetView topLeftCell="A69" zoomScale="85" zoomScaleNormal="85" workbookViewId="0">
      <selection activeCell="A46" sqref="A46"/>
    </sheetView>
  </sheetViews>
  <sheetFormatPr baseColWidth="10" defaultColWidth="10.7265625" defaultRowHeight="14.5" x14ac:dyDescent="0.35"/>
  <cols>
    <col min="1" max="1" width="146" customWidth="1"/>
    <col min="2" max="2" width="39.54296875" customWidth="1"/>
    <col min="3" max="3" width="33.453125" customWidth="1"/>
    <col min="4" max="4" width="33.1796875" customWidth="1"/>
  </cols>
  <sheetData>
    <row r="1" spans="1:1" ht="30" customHeight="1" x14ac:dyDescent="0.35">
      <c r="A1" s="20" t="s">
        <v>134</v>
      </c>
    </row>
    <row r="2" spans="1:1" ht="30" customHeight="1" x14ac:dyDescent="0.35">
      <c r="A2" s="2" t="s">
        <v>0</v>
      </c>
    </row>
    <row r="3" spans="1:1" ht="30" customHeight="1" x14ac:dyDescent="0.35">
      <c r="A3" s="3" t="s">
        <v>1</v>
      </c>
    </row>
    <row r="4" spans="1:1" ht="30" customHeight="1" x14ac:dyDescent="0.35">
      <c r="A4" s="4" t="s">
        <v>2</v>
      </c>
    </row>
    <row r="5" spans="1:1" ht="30" customHeight="1" x14ac:dyDescent="0.35">
      <c r="A5" s="16" t="s">
        <v>3</v>
      </c>
    </row>
    <row r="6" spans="1:1" ht="245.15" customHeight="1" x14ac:dyDescent="0.35">
      <c r="A6" s="16"/>
    </row>
    <row r="7" spans="1:1" ht="76.5" customHeight="1" x14ac:dyDescent="0.35">
      <c r="A7" s="15" t="s">
        <v>4</v>
      </c>
    </row>
    <row r="8" spans="1:1" ht="182.5" customHeight="1" x14ac:dyDescent="0.35">
      <c r="A8" s="15"/>
    </row>
    <row r="9" spans="1:1" ht="53.5" customHeight="1" x14ac:dyDescent="0.35">
      <c r="A9" s="15" t="s">
        <v>5</v>
      </c>
    </row>
    <row r="10" spans="1:1" ht="180" customHeight="1" x14ac:dyDescent="0.35">
      <c r="A10" s="15"/>
    </row>
    <row r="11" spans="1:1" ht="61.5" customHeight="1" x14ac:dyDescent="0.35">
      <c r="A11" s="15" t="s">
        <v>6</v>
      </c>
    </row>
    <row r="12" spans="1:1" ht="55" customHeight="1" x14ac:dyDescent="0.35">
      <c r="A12" s="20" t="s">
        <v>7</v>
      </c>
    </row>
    <row r="13" spans="1:1" ht="30" customHeight="1" x14ac:dyDescent="0.35">
      <c r="A13" s="5"/>
    </row>
    <row r="14" spans="1:1" ht="30" customHeight="1" x14ac:dyDescent="0.35">
      <c r="A14" s="2"/>
    </row>
    <row r="15" spans="1:1" ht="30" customHeight="1" x14ac:dyDescent="0.35">
      <c r="A15" s="5"/>
    </row>
    <row r="16" spans="1:1" ht="30" customHeight="1" x14ac:dyDescent="0.35">
      <c r="A16" s="2"/>
    </row>
    <row r="17" spans="1:1" ht="30" customHeight="1" x14ac:dyDescent="0.35"/>
    <row r="18" spans="1:1" ht="30" customHeight="1" x14ac:dyDescent="0.35"/>
    <row r="19" spans="1:1" ht="30" customHeight="1" x14ac:dyDescent="0.35">
      <c r="A19" s="2"/>
    </row>
    <row r="20" spans="1:1" ht="30" customHeight="1" x14ac:dyDescent="0.35">
      <c r="A20" s="2"/>
    </row>
    <row r="21" spans="1:1" ht="30" customHeight="1" x14ac:dyDescent="0.35"/>
    <row r="22" spans="1:1" ht="30" customHeight="1" x14ac:dyDescent="0.35"/>
    <row r="23" spans="1:1" ht="30" customHeight="1" x14ac:dyDescent="0.35">
      <c r="A23" s="2"/>
    </row>
    <row r="24" spans="1:1" ht="30" customHeight="1" x14ac:dyDescent="0.35"/>
    <row r="25" spans="1:1" ht="30" customHeight="1" x14ac:dyDescent="0.35"/>
    <row r="26" spans="1:1" ht="30" customHeight="1" x14ac:dyDescent="0.35">
      <c r="A26" s="17" t="s">
        <v>8</v>
      </c>
    </row>
    <row r="27" spans="1:1" ht="30" customHeight="1" x14ac:dyDescent="0.35"/>
    <row r="28" spans="1:1" ht="30" customHeight="1" x14ac:dyDescent="0.35">
      <c r="A28" s="21" t="s">
        <v>9</v>
      </c>
    </row>
    <row r="29" spans="1:1" ht="30" customHeight="1" x14ac:dyDescent="0.35">
      <c r="A29" s="15" t="s">
        <v>10</v>
      </c>
    </row>
    <row r="30" spans="1:1" ht="30" customHeight="1" x14ac:dyDescent="0.35"/>
    <row r="31" spans="1:1" ht="30" customHeight="1" x14ac:dyDescent="0.35">
      <c r="A31" s="7" t="s">
        <v>11</v>
      </c>
    </row>
    <row r="32" spans="1:1" ht="65.5" customHeight="1" x14ac:dyDescent="0.35">
      <c r="A32" s="18" t="s">
        <v>12</v>
      </c>
    </row>
    <row r="33" spans="1:1" ht="30" customHeight="1" x14ac:dyDescent="0.35"/>
    <row r="34" spans="1:1" ht="30" customHeight="1" x14ac:dyDescent="0.35">
      <c r="A34" s="19" t="s">
        <v>13</v>
      </c>
    </row>
    <row r="35" spans="1:1" ht="38.5" customHeight="1" x14ac:dyDescent="0.35">
      <c r="A35" s="15" t="s">
        <v>14</v>
      </c>
    </row>
    <row r="36" spans="1:1" ht="38.15" customHeight="1" x14ac:dyDescent="0.35">
      <c r="A36" s="15" t="s">
        <v>15</v>
      </c>
    </row>
    <row r="37" spans="1:1" ht="30" customHeight="1" x14ac:dyDescent="0.35">
      <c r="A37" s="2" t="s">
        <v>16</v>
      </c>
    </row>
    <row r="38" spans="1:1" ht="30" customHeight="1" x14ac:dyDescent="0.35">
      <c r="A38" s="2"/>
    </row>
    <row r="39" spans="1:1" ht="30" customHeight="1" x14ac:dyDescent="0.35">
      <c r="A39" s="8" t="s">
        <v>17</v>
      </c>
    </row>
    <row r="40" spans="1:1" ht="30" customHeight="1" x14ac:dyDescent="0.35">
      <c r="A40" s="2" t="s">
        <v>18</v>
      </c>
    </row>
    <row r="41" spans="1:1" ht="30" customHeight="1" x14ac:dyDescent="0.35">
      <c r="A41" s="15" t="s">
        <v>19</v>
      </c>
    </row>
    <row r="42" spans="1:1" ht="30" customHeight="1" x14ac:dyDescent="0.35">
      <c r="A42" s="2" t="s">
        <v>20</v>
      </c>
    </row>
    <row r="43" spans="1:1" ht="30" customHeight="1" x14ac:dyDescent="0.35">
      <c r="A43" s="2"/>
    </row>
    <row r="44" spans="1:1" ht="30" customHeight="1" x14ac:dyDescent="0.35">
      <c r="A44" s="9" t="s">
        <v>21</v>
      </c>
    </row>
    <row r="45" spans="1:1" ht="30" customHeight="1" x14ac:dyDescent="0.35">
      <c r="A45" s="15" t="s">
        <v>135</v>
      </c>
    </row>
    <row r="46" spans="1:1" ht="30" customHeight="1" x14ac:dyDescent="0.35">
      <c r="A46" s="15" t="s">
        <v>22</v>
      </c>
    </row>
    <row r="47" spans="1:1" ht="30" customHeight="1" x14ac:dyDescent="0.35">
      <c r="A47" s="2" t="s">
        <v>23</v>
      </c>
    </row>
    <row r="48" spans="1:1" ht="30" customHeight="1" x14ac:dyDescent="0.35">
      <c r="A48" s="2"/>
    </row>
    <row r="49" spans="1:4" ht="30" customHeight="1" x14ac:dyDescent="0.35">
      <c r="A49" s="9" t="s">
        <v>24</v>
      </c>
    </row>
    <row r="50" spans="1:4" ht="30" customHeight="1" x14ac:dyDescent="0.35">
      <c r="A50" s="15" t="s">
        <v>25</v>
      </c>
    </row>
    <row r="51" spans="1:4" ht="30" customHeight="1" x14ac:dyDescent="0.35">
      <c r="A51" s="15" t="s">
        <v>26</v>
      </c>
    </row>
    <row r="52" spans="1:4" ht="30" customHeight="1" x14ac:dyDescent="0.35">
      <c r="A52" s="2" t="s">
        <v>27</v>
      </c>
    </row>
    <row r="53" spans="1:4" ht="30" customHeight="1" x14ac:dyDescent="0.35">
      <c r="A53" s="2"/>
    </row>
    <row r="54" spans="1:4" ht="30" customHeight="1" x14ac:dyDescent="0.35">
      <c r="A54" s="7" t="s">
        <v>28</v>
      </c>
    </row>
    <row r="55" spans="1:4" ht="30" customHeight="1" x14ac:dyDescent="0.35">
      <c r="A55" s="15" t="s">
        <v>29</v>
      </c>
    </row>
    <row r="56" spans="1:4" ht="30" customHeight="1" x14ac:dyDescent="0.35">
      <c r="A56" s="2"/>
    </row>
    <row r="57" spans="1:4" ht="27.65" customHeight="1" thickBot="1" x14ac:dyDescent="0.4">
      <c r="A57" s="22" t="s">
        <v>30</v>
      </c>
    </row>
    <row r="58" spans="1:4" ht="30" hidden="1" customHeight="1" thickBot="1" x14ac:dyDescent="0.4">
      <c r="A58" s="6"/>
    </row>
    <row r="59" spans="1:4" ht="53.15" customHeight="1" thickBot="1" x14ac:dyDescent="0.4">
      <c r="A59" s="10" t="s">
        <v>31</v>
      </c>
      <c r="B59" s="11" t="s">
        <v>32</v>
      </c>
      <c r="C59" s="11" t="s">
        <v>33</v>
      </c>
      <c r="D59" s="11" t="s">
        <v>34</v>
      </c>
    </row>
    <row r="60" spans="1:4" ht="30" customHeight="1" thickBot="1" x14ac:dyDescent="0.4">
      <c r="A60" s="91" t="s">
        <v>35</v>
      </c>
      <c r="B60" s="92"/>
      <c r="C60" s="92"/>
      <c r="D60" s="93"/>
    </row>
    <row r="61" spans="1:4" ht="30" customHeight="1" thickBot="1" x14ac:dyDescent="0.4">
      <c r="A61" s="12" t="s">
        <v>36</v>
      </c>
      <c r="B61" s="13">
        <v>2</v>
      </c>
      <c r="C61" s="13">
        <v>4</v>
      </c>
      <c r="D61" s="13" t="s">
        <v>37</v>
      </c>
    </row>
    <row r="62" spans="1:4" ht="30" customHeight="1" thickBot="1" x14ac:dyDescent="0.4">
      <c r="A62" s="12" t="s">
        <v>38</v>
      </c>
      <c r="B62" s="13">
        <v>1</v>
      </c>
      <c r="C62" s="13" t="s">
        <v>39</v>
      </c>
      <c r="D62" s="13" t="s">
        <v>37</v>
      </c>
    </row>
    <row r="63" spans="1:4" ht="30" customHeight="1" thickBot="1" x14ac:dyDescent="0.4">
      <c r="A63" s="12" t="s">
        <v>40</v>
      </c>
      <c r="B63" s="13">
        <v>4</v>
      </c>
      <c r="C63" s="13">
        <v>2</v>
      </c>
      <c r="D63" s="13" t="s">
        <v>37</v>
      </c>
    </row>
    <row r="64" spans="1:4" ht="30" customHeight="1" thickBot="1" x14ac:dyDescent="0.4">
      <c r="A64" s="12" t="s">
        <v>41</v>
      </c>
      <c r="B64" s="13">
        <v>2</v>
      </c>
      <c r="C64" s="13">
        <v>4</v>
      </c>
      <c r="D64" s="13" t="s">
        <v>42</v>
      </c>
    </row>
    <row r="65" spans="1:4" ht="30" customHeight="1" thickBot="1" x14ac:dyDescent="0.4">
      <c r="A65" s="12" t="s">
        <v>43</v>
      </c>
      <c r="B65" s="13">
        <v>3.1</v>
      </c>
      <c r="C65" s="13">
        <v>2.9</v>
      </c>
      <c r="D65" s="13" t="s">
        <v>37</v>
      </c>
    </row>
    <row r="66" spans="1:4" ht="30" customHeight="1" thickBot="1" x14ac:dyDescent="0.4">
      <c r="A66" s="12" t="s">
        <v>44</v>
      </c>
      <c r="B66" s="13">
        <v>3.7</v>
      </c>
      <c r="C66" s="13">
        <v>2.2999999999999998</v>
      </c>
      <c r="D66" s="13" t="s">
        <v>45</v>
      </c>
    </row>
    <row r="67" spans="1:4" ht="30" customHeight="1" thickBot="1" x14ac:dyDescent="0.4">
      <c r="A67" s="12" t="s">
        <v>46</v>
      </c>
      <c r="B67" s="13">
        <v>1</v>
      </c>
      <c r="C67" s="13">
        <v>5</v>
      </c>
      <c r="D67" s="13" t="s">
        <v>47</v>
      </c>
    </row>
    <row r="68" spans="1:4" ht="30" customHeight="1" thickBot="1" x14ac:dyDescent="0.4">
      <c r="A68" s="12" t="s">
        <v>48</v>
      </c>
      <c r="B68" s="13">
        <v>3</v>
      </c>
      <c r="C68" s="13">
        <v>3</v>
      </c>
      <c r="D68" s="13" t="s">
        <v>49</v>
      </c>
    </row>
    <row r="69" spans="1:4" ht="30" customHeight="1" thickBot="1" x14ac:dyDescent="0.4">
      <c r="A69" s="91" t="s">
        <v>50</v>
      </c>
      <c r="B69" s="92"/>
      <c r="C69" s="92"/>
      <c r="D69" s="93"/>
    </row>
    <row r="70" spans="1:4" ht="30" customHeight="1" thickBot="1" x14ac:dyDescent="0.4">
      <c r="A70" s="12" t="s">
        <v>51</v>
      </c>
      <c r="B70" s="13">
        <v>1</v>
      </c>
      <c r="C70" s="13" t="s">
        <v>52</v>
      </c>
      <c r="D70" s="13" t="s">
        <v>53</v>
      </c>
    </row>
    <row r="71" spans="1:4" ht="30" customHeight="1" thickBot="1" x14ac:dyDescent="0.4">
      <c r="A71" s="12" t="s">
        <v>54</v>
      </c>
      <c r="B71" s="13">
        <v>2</v>
      </c>
      <c r="C71" s="13">
        <v>4</v>
      </c>
      <c r="D71" s="13" t="s">
        <v>37</v>
      </c>
    </row>
    <row r="72" spans="1:4" ht="30" customHeight="1" thickBot="1" x14ac:dyDescent="0.4">
      <c r="A72" s="12" t="s">
        <v>55</v>
      </c>
      <c r="B72" s="13">
        <v>2</v>
      </c>
      <c r="C72" s="13">
        <v>4</v>
      </c>
      <c r="D72" s="13" t="s">
        <v>56</v>
      </c>
    </row>
    <row r="73" spans="1:4" ht="30" customHeight="1" thickBot="1" x14ac:dyDescent="0.4">
      <c r="A73" s="12" t="s">
        <v>57</v>
      </c>
      <c r="B73" s="13">
        <v>2</v>
      </c>
      <c r="C73" s="13">
        <v>4</v>
      </c>
      <c r="D73" s="13" t="s">
        <v>37</v>
      </c>
    </row>
    <row r="74" spans="1:4" ht="30" customHeight="1" thickBot="1" x14ac:dyDescent="0.4">
      <c r="A74" s="12" t="s">
        <v>58</v>
      </c>
      <c r="B74" s="13">
        <v>2</v>
      </c>
      <c r="C74" s="13">
        <v>4</v>
      </c>
      <c r="D74" s="13" t="s">
        <v>37</v>
      </c>
    </row>
    <row r="75" spans="1:4" ht="30" customHeight="1" thickBot="1" x14ac:dyDescent="0.4">
      <c r="A75" s="12" t="s">
        <v>59</v>
      </c>
      <c r="B75" s="13">
        <v>3</v>
      </c>
      <c r="C75" s="13">
        <v>3</v>
      </c>
      <c r="D75" s="13" t="s">
        <v>37</v>
      </c>
    </row>
    <row r="76" spans="1:4" ht="30" customHeight="1" thickBot="1" x14ac:dyDescent="0.4">
      <c r="A76" s="91" t="s">
        <v>60</v>
      </c>
      <c r="B76" s="92"/>
      <c r="C76" s="92"/>
      <c r="D76" s="93"/>
    </row>
    <row r="77" spans="1:4" ht="30" customHeight="1" thickBot="1" x14ac:dyDescent="0.4">
      <c r="A77" s="12" t="s">
        <v>61</v>
      </c>
      <c r="B77" s="13">
        <v>2.8</v>
      </c>
      <c r="C77" s="13">
        <v>3.2</v>
      </c>
      <c r="D77" s="13" t="s">
        <v>49</v>
      </c>
    </row>
    <row r="78" spans="1:4" ht="30" customHeight="1" thickBot="1" x14ac:dyDescent="0.4">
      <c r="A78" s="12" t="s">
        <v>62</v>
      </c>
      <c r="B78" s="13">
        <v>3.5</v>
      </c>
      <c r="C78" s="13">
        <v>2.5</v>
      </c>
      <c r="D78" s="13" t="s">
        <v>49</v>
      </c>
    </row>
    <row r="79" spans="1:4" ht="30" customHeight="1" thickBot="1" x14ac:dyDescent="0.4">
      <c r="A79" s="12" t="s">
        <v>63</v>
      </c>
      <c r="B79" s="13">
        <v>2.9</v>
      </c>
      <c r="C79" s="13">
        <v>3.1</v>
      </c>
      <c r="D79" s="13" t="s">
        <v>56</v>
      </c>
    </row>
    <row r="80" spans="1:4" ht="30" customHeight="1" thickBot="1" x14ac:dyDescent="0.4">
      <c r="A80" s="12" t="s">
        <v>64</v>
      </c>
      <c r="B80" s="13">
        <v>2.2999999999999998</v>
      </c>
      <c r="C80" s="13">
        <v>3.7</v>
      </c>
      <c r="D80" s="13" t="s">
        <v>56</v>
      </c>
    </row>
    <row r="81" spans="1:4" ht="30" customHeight="1" thickBot="1" x14ac:dyDescent="0.4">
      <c r="A81" s="91" t="s">
        <v>65</v>
      </c>
      <c r="B81" s="92"/>
      <c r="C81" s="92"/>
      <c r="D81" s="93"/>
    </row>
    <row r="82" spans="1:4" ht="30" customHeight="1" thickBot="1" x14ac:dyDescent="0.4">
      <c r="A82" s="12" t="s">
        <v>66</v>
      </c>
      <c r="B82" s="13">
        <v>1.5</v>
      </c>
      <c r="C82" s="13">
        <v>4.5</v>
      </c>
      <c r="D82" s="13" t="s">
        <v>37</v>
      </c>
    </row>
    <row r="83" spans="1:4" ht="30" customHeight="1" thickBot="1" x14ac:dyDescent="0.4">
      <c r="A83" s="12" t="s">
        <v>67</v>
      </c>
      <c r="B83" s="13">
        <v>1.3</v>
      </c>
      <c r="C83" s="13">
        <v>4.7</v>
      </c>
      <c r="D83" s="13" t="s">
        <v>68</v>
      </c>
    </row>
    <row r="84" spans="1:4" ht="30" customHeight="1" thickBot="1" x14ac:dyDescent="0.4">
      <c r="A84" s="12" t="s">
        <v>69</v>
      </c>
      <c r="B84" s="13">
        <v>1</v>
      </c>
      <c r="C84" s="13">
        <v>5</v>
      </c>
      <c r="D84" s="13" t="s">
        <v>56</v>
      </c>
    </row>
    <row r="85" spans="1:4" ht="30" customHeight="1" thickBot="1" x14ac:dyDescent="0.4">
      <c r="A85" s="12" t="s">
        <v>70</v>
      </c>
      <c r="B85" s="13">
        <v>1.3</v>
      </c>
      <c r="C85" s="13">
        <v>4.7</v>
      </c>
      <c r="D85" s="13" t="s">
        <v>56</v>
      </c>
    </row>
    <row r="86" spans="1:4" ht="30" customHeight="1" thickBot="1" x14ac:dyDescent="0.4">
      <c r="A86" s="12" t="s">
        <v>71</v>
      </c>
      <c r="B86" s="13">
        <v>2.5</v>
      </c>
      <c r="C86" s="13">
        <v>3.5</v>
      </c>
      <c r="D86" s="13" t="s">
        <v>56</v>
      </c>
    </row>
    <row r="87" spans="1:4" ht="30" customHeight="1" thickBot="1" x14ac:dyDescent="0.4">
      <c r="A87" s="12" t="s">
        <v>72</v>
      </c>
      <c r="B87" s="13">
        <v>2.5</v>
      </c>
      <c r="C87" s="13">
        <v>3.5</v>
      </c>
      <c r="D87" s="13" t="s">
        <v>56</v>
      </c>
    </row>
    <row r="88" spans="1:4" ht="30" customHeight="1" thickBot="1" x14ac:dyDescent="0.4">
      <c r="A88" s="12" t="s">
        <v>73</v>
      </c>
      <c r="B88" s="13">
        <v>2</v>
      </c>
      <c r="C88" s="13">
        <v>4</v>
      </c>
      <c r="D88" s="13" t="s">
        <v>56</v>
      </c>
    </row>
    <row r="89" spans="1:4" ht="30" customHeight="1" thickBot="1" x14ac:dyDescent="0.4">
      <c r="A89" s="12" t="s">
        <v>74</v>
      </c>
      <c r="B89" s="13">
        <v>2.5</v>
      </c>
      <c r="C89" s="13">
        <v>3.5</v>
      </c>
      <c r="D89" s="13" t="s">
        <v>56</v>
      </c>
    </row>
    <row r="90" spans="1:4" ht="30" customHeight="1" thickBot="1" x14ac:dyDescent="0.4">
      <c r="A90" s="12" t="s">
        <v>75</v>
      </c>
      <c r="B90" s="13">
        <v>2.5</v>
      </c>
      <c r="C90" s="13">
        <v>3.5</v>
      </c>
      <c r="D90" s="13" t="s">
        <v>56</v>
      </c>
    </row>
    <row r="91" spans="1:4" ht="30" customHeight="1" x14ac:dyDescent="0.35">
      <c r="A91" s="2"/>
    </row>
    <row r="92" spans="1:4" ht="30" customHeight="1" x14ac:dyDescent="0.35">
      <c r="A92" s="14" t="s">
        <v>76</v>
      </c>
    </row>
  </sheetData>
  <mergeCells count="4">
    <mergeCell ref="A60:D60"/>
    <mergeCell ref="A69:D69"/>
    <mergeCell ref="A76:D76"/>
    <mergeCell ref="A81:D8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B37B0-0348-4106-9CF3-17069337AC9C}">
  <sheetPr>
    <pageSetUpPr fitToPage="1"/>
  </sheetPr>
  <dimension ref="A1:Q68"/>
  <sheetViews>
    <sheetView tabSelected="1" zoomScale="70" zoomScaleNormal="70" workbookViewId="0">
      <selection sqref="A1:B1"/>
    </sheetView>
  </sheetViews>
  <sheetFormatPr baseColWidth="10" defaultColWidth="10.81640625" defaultRowHeight="100" customHeight="1" x14ac:dyDescent="0.7"/>
  <cols>
    <col min="1" max="1" width="173.453125" style="24" customWidth="1"/>
    <col min="2" max="2" width="65.54296875" style="25" customWidth="1"/>
    <col min="3" max="3" width="101.36328125" style="32" customWidth="1"/>
    <col min="4" max="4" width="21.81640625" style="33" customWidth="1"/>
    <col min="5" max="5" width="43.1796875" style="34" customWidth="1"/>
    <col min="6" max="6" width="46.81640625" style="35" customWidth="1"/>
    <col min="7" max="7" width="41.26953125" style="35" customWidth="1"/>
    <col min="8" max="8" width="62.81640625" style="34" customWidth="1"/>
    <col min="9" max="9" width="48.26953125" style="26" customWidth="1"/>
    <col min="10" max="10" width="55.26953125" style="26" customWidth="1"/>
    <col min="11" max="11" width="66.1796875" style="26" customWidth="1"/>
    <col min="12" max="12" width="30" style="23" customWidth="1"/>
    <col min="13" max="13" width="21.81640625" style="23" customWidth="1"/>
    <col min="14" max="14" width="10.81640625" style="1" customWidth="1"/>
    <col min="15" max="16384" width="10.81640625" style="1"/>
  </cols>
  <sheetData>
    <row r="1" spans="1:17" ht="55.5" customHeight="1" x14ac:dyDescent="0.7">
      <c r="A1" s="94" t="s">
        <v>137</v>
      </c>
      <c r="B1" s="95"/>
      <c r="C1" s="64"/>
      <c r="D1" s="60"/>
      <c r="E1" s="61"/>
      <c r="F1" s="62"/>
      <c r="G1" s="62"/>
      <c r="H1" s="61"/>
      <c r="I1" s="65"/>
      <c r="J1" s="65"/>
      <c r="K1" s="65"/>
      <c r="L1" s="66"/>
      <c r="M1" s="66"/>
    </row>
    <row r="2" spans="1:17" ht="65.150000000000006" customHeight="1" x14ac:dyDescent="0.7">
      <c r="A2" s="58" t="s">
        <v>77</v>
      </c>
      <c r="B2" s="59" t="s">
        <v>78</v>
      </c>
      <c r="C2" s="64"/>
      <c r="D2" s="60"/>
      <c r="E2" s="36" t="s">
        <v>79</v>
      </c>
      <c r="F2" s="35" t="s">
        <v>80</v>
      </c>
      <c r="G2" s="35" t="s">
        <v>81</v>
      </c>
      <c r="H2" s="34" t="s">
        <v>82</v>
      </c>
      <c r="N2" s="48"/>
      <c r="O2" s="48"/>
      <c r="P2" s="48"/>
      <c r="Q2" s="48"/>
    </row>
    <row r="3" spans="1:17" ht="46.5" customHeight="1" x14ac:dyDescent="0.7">
      <c r="A3" s="96" t="s">
        <v>83</v>
      </c>
      <c r="B3" s="96"/>
      <c r="C3" s="64"/>
      <c r="D3" s="60"/>
      <c r="N3" s="48"/>
      <c r="O3" s="48"/>
      <c r="P3" s="48"/>
      <c r="Q3" s="48"/>
    </row>
    <row r="4" spans="1:17" ht="50.15" customHeight="1" x14ac:dyDescent="0.7">
      <c r="A4" s="68" t="s">
        <v>84</v>
      </c>
      <c r="B4" s="72"/>
      <c r="C4" s="64"/>
      <c r="D4" s="60"/>
      <c r="E4" s="34" t="str">
        <f>IF(ISBLANK(B4), "", IF(B4&lt;=2, 0, IF(B4=3, 0.5, 1)))</f>
        <v/>
      </c>
      <c r="F4" s="37">
        <v>2</v>
      </c>
      <c r="G4" s="37">
        <f>6-F4</f>
        <v>4</v>
      </c>
      <c r="H4" s="38" t="str">
        <f>IF(OR(NOT(ISNUMBER(E4)), NOT(ISNUMBER(G4))), "", E4*G4)</f>
        <v/>
      </c>
      <c r="I4" s="31" t="str">
        <f>H4</f>
        <v/>
      </c>
      <c r="J4" s="110" t="s">
        <v>85</v>
      </c>
      <c r="K4" s="110"/>
      <c r="N4" s="48"/>
      <c r="O4" s="48"/>
      <c r="P4" s="48"/>
      <c r="Q4" s="48"/>
    </row>
    <row r="5" spans="1:17" ht="46" customHeight="1" x14ac:dyDescent="0.7">
      <c r="A5" s="69" t="s">
        <v>86</v>
      </c>
      <c r="B5" s="72"/>
      <c r="C5" s="64"/>
      <c r="D5" s="60"/>
      <c r="E5" s="34" t="str">
        <f>IF(ISBLANK(B5), "", IF(B5&lt;=2, 0, IF(B5=3, 0.5, 1)))</f>
        <v/>
      </c>
      <c r="F5" s="35">
        <v>1</v>
      </c>
      <c r="G5" s="35">
        <v>5</v>
      </c>
      <c r="H5" s="56" t="str">
        <f>IF(E5="", "", G5*E5)</f>
        <v/>
      </c>
      <c r="J5" s="26" t="s">
        <v>87</v>
      </c>
      <c r="K5" s="26">
        <v>1</v>
      </c>
      <c r="N5" s="48"/>
      <c r="O5" s="48"/>
      <c r="P5" s="48"/>
      <c r="Q5" s="48"/>
    </row>
    <row r="6" spans="1:17" ht="55" customHeight="1" x14ac:dyDescent="0.7">
      <c r="A6" s="69" t="s">
        <v>88</v>
      </c>
      <c r="B6" s="74"/>
      <c r="C6" s="64"/>
      <c r="D6" s="60"/>
      <c r="E6" s="34" t="str">
        <f>IF(ISBLANK(B6),"",IF(B6&lt;=2,0,IF(B6=3,0.5,1)))</f>
        <v/>
      </c>
      <c r="F6" s="35">
        <v>4</v>
      </c>
      <c r="G6" s="35">
        <v>2</v>
      </c>
      <c r="H6" s="38" t="str">
        <f>IF(E6="", "", G6*E6)</f>
        <v/>
      </c>
      <c r="J6" s="26" t="s">
        <v>89</v>
      </c>
      <c r="K6" s="26">
        <v>1</v>
      </c>
      <c r="N6" s="48"/>
      <c r="O6" s="48"/>
      <c r="P6" s="48"/>
      <c r="Q6" s="48"/>
    </row>
    <row r="7" spans="1:17" ht="67" customHeight="1" x14ac:dyDescent="0.7">
      <c r="A7" s="69" t="s">
        <v>90</v>
      </c>
      <c r="B7" s="74"/>
      <c r="C7" s="64"/>
      <c r="D7" s="60"/>
      <c r="E7" s="34" t="str">
        <f>IF(ISBLANK(B7), "", IF(TRIM(B7)="non concerné", "", IF(ISNUMBER(B7), IF(B7&lt;=2, 0, IF(B7=3, 0.5, 1)), "")))</f>
        <v/>
      </c>
      <c r="F7" s="35">
        <v>2</v>
      </c>
      <c r="G7" s="35">
        <v>4</v>
      </c>
      <c r="H7" s="38" t="str">
        <f>IF(OR(ISBLANK(E7), E7=""), "", E7*G7)</f>
        <v/>
      </c>
      <c r="J7" s="26" t="s">
        <v>91</v>
      </c>
      <c r="K7" s="26">
        <v>1</v>
      </c>
      <c r="N7" s="48"/>
      <c r="O7" s="48"/>
      <c r="P7" s="48"/>
      <c r="Q7" s="48"/>
    </row>
    <row r="8" spans="1:17" ht="53.5" customHeight="1" x14ac:dyDescent="0.7">
      <c r="A8" s="68" t="s">
        <v>92</v>
      </c>
      <c r="B8" s="74"/>
      <c r="C8" s="64"/>
      <c r="D8" s="60"/>
      <c r="E8" s="34" t="str">
        <f>IF(ISBLANK(B8),"",IF(B8&lt;=2,0,IF(B8=3,0.5,1)))</f>
        <v/>
      </c>
      <c r="F8" s="35">
        <v>3.1</v>
      </c>
      <c r="G8" s="35">
        <v>2.9</v>
      </c>
      <c r="H8" s="38" t="str">
        <f>IF(OR(ISBLANK(E8),E8=""),"",G8*E8)</f>
        <v/>
      </c>
      <c r="J8" s="26" t="s">
        <v>93</v>
      </c>
      <c r="K8" s="26">
        <v>3</v>
      </c>
      <c r="N8" s="48"/>
      <c r="O8" s="48"/>
      <c r="P8" s="48"/>
      <c r="Q8" s="48"/>
    </row>
    <row r="9" spans="1:17" ht="51.65" customHeight="1" x14ac:dyDescent="0.7">
      <c r="A9" s="68" t="s">
        <v>94</v>
      </c>
      <c r="B9" s="74"/>
      <c r="C9" s="64"/>
      <c r="D9" s="60"/>
      <c r="E9" s="34" t="str">
        <f>IF(ISBLANK(B9), "", IF(LOWER(TRIM(B9))="charge de travail faible", "1", IF(LOWER(TRIM(B9))="charge de travail modérée", "0,5", IF(LOWER(TRIM(B9))="charge de travail conséquente", "0", IF(LOWER(TRIM(B9))="non concerné", "", "")))))</f>
        <v/>
      </c>
      <c r="F9" s="35">
        <v>3.7</v>
      </c>
      <c r="G9" s="35">
        <v>2.2999999999999998</v>
      </c>
      <c r="H9" s="38" t="str">
        <f>IF(OR(ISBLANK(E9), E9=""), "", E9*G9)</f>
        <v/>
      </c>
      <c r="J9" s="26" t="s">
        <v>31</v>
      </c>
      <c r="K9" s="28">
        <f>A12</f>
        <v>0</v>
      </c>
      <c r="N9" s="48"/>
      <c r="O9" s="48"/>
      <c r="P9" s="48"/>
      <c r="Q9" s="48"/>
    </row>
    <row r="10" spans="1:17" ht="38.15" customHeight="1" x14ac:dyDescent="0.7">
      <c r="A10" s="70" t="s">
        <v>95</v>
      </c>
      <c r="B10" s="72"/>
      <c r="C10" s="64"/>
      <c r="D10" s="60"/>
      <c r="E10" s="34" t="str">
        <f>IF(ISBLANK(B10), "", IF(LOWER(TRIM(B10))="moins d'1/4 des PS", "0", IF(LOWER(TRIM(B10))="entre 1/4 et 1/2 des PS", "0,5", IF(LOWER(TRIM(B10))="plus de la moitié des PS", "1", ""))))</f>
        <v/>
      </c>
      <c r="F10" s="35">
        <v>1</v>
      </c>
      <c r="G10" s="35">
        <v>5</v>
      </c>
      <c r="H10" s="38" t="str">
        <f>IFERROR(IF(OR(ISBLANK(G10), ISBLANK(E10)), "", G10*E10), "")</f>
        <v/>
      </c>
      <c r="J10" s="26" t="s">
        <v>96</v>
      </c>
      <c r="K10" s="28">
        <v>0.02</v>
      </c>
      <c r="N10" s="48"/>
      <c r="O10" s="48"/>
      <c r="P10" s="48"/>
      <c r="Q10" s="48"/>
    </row>
    <row r="11" spans="1:17" ht="50.15" customHeight="1" x14ac:dyDescent="0.7">
      <c r="A11" s="69" t="s">
        <v>97</v>
      </c>
      <c r="B11" s="89"/>
      <c r="C11" s="64"/>
      <c r="D11" s="60"/>
      <c r="E11" s="34" t="str">
        <f>IF(ISBLANK(B11), "", IF(LOWER(TRIM(B11))="oui réactualisé à plusieurs reprises", "1", IF(LOWER(TRIM(B11))="oui, réactualisé au moins une fois", "0,5", IF(LOWER(TRIM(B11))="non réactualisé", "0", IF(LOWER(TRIM(B11))="non concerné (projet de santé de moins de 5 ans)", "", "")))))</f>
        <v/>
      </c>
      <c r="F11" s="35">
        <v>3</v>
      </c>
      <c r="G11" s="35">
        <v>3</v>
      </c>
      <c r="H11" s="38" t="str">
        <f>IF(OR(ISBLANK(E11), E11=""), "", E11*G11)</f>
        <v/>
      </c>
      <c r="J11" s="26" t="s">
        <v>98</v>
      </c>
      <c r="K11" s="29">
        <f>200%-K9-K10</f>
        <v>1.98</v>
      </c>
      <c r="N11" s="48"/>
      <c r="O11" s="48"/>
      <c r="P11" s="48"/>
      <c r="Q11" s="48"/>
    </row>
    <row r="12" spans="1:17" ht="194.5" customHeight="1" x14ac:dyDescent="0.7">
      <c r="A12" s="52">
        <f>IF(H5=0, 0.1666, IF(H10=2.5, 0.5, IF(H10=0, 0.1666, IF(AND(H10=2, H5&gt;0), 0.5, IF(AND(H5=2.5, H10&gt;0), 0.5, SUM(H4:H11)/(28.2 - IF(H7="",4,0) - IF(H9="",2.3,0) - IF(H11="",3,0)))))))</f>
        <v>0</v>
      </c>
      <c r="B12" s="53" t="str">
        <f>IF(COUNTBLANK(B4:B11)&gt;0,"",IF(A12=0,"",IF(A12&lt;0.33,"Risque de fragilité élevé ",IF(A12&lt;=0.66,"Risque de fragilité modéré","Pas de risque de fragilité"))))</f>
        <v/>
      </c>
      <c r="C12" s="64"/>
      <c r="D12" s="60"/>
      <c r="G12" s="39">
        <f>SUM(G4:G11)</f>
        <v>28.2</v>
      </c>
      <c r="H12" s="57" t="str">
        <f>IF(SUM(H4:H11)=0, "", SUM(H4:H11))</f>
        <v/>
      </c>
      <c r="N12" s="48"/>
      <c r="O12" s="48"/>
      <c r="P12" s="48"/>
      <c r="Q12" s="48"/>
    </row>
    <row r="13" spans="1:17" ht="63.75" customHeight="1" x14ac:dyDescent="0.7">
      <c r="A13" s="96" t="s">
        <v>99</v>
      </c>
      <c r="B13" s="96"/>
      <c r="C13" s="64"/>
      <c r="D13" s="60"/>
      <c r="K13" s="26" t="s">
        <v>100</v>
      </c>
      <c r="N13" s="48"/>
      <c r="O13" s="48"/>
      <c r="P13" s="48"/>
      <c r="Q13" s="48"/>
    </row>
    <row r="14" spans="1:17" ht="43" customHeight="1" x14ac:dyDescent="0.7">
      <c r="A14" s="71" t="s">
        <v>101</v>
      </c>
      <c r="B14" s="72"/>
      <c r="C14" s="64"/>
      <c r="D14" s="60"/>
      <c r="E14" s="34" t="str">
        <f>IF(B14="1 à 2 jours par mois", 0, IF(B14="3 jours par mois", 0.5, IF(B14="4 jours et + par mois", 1, "")))</f>
        <v/>
      </c>
      <c r="F14" s="35">
        <v>1</v>
      </c>
      <c r="G14" s="35">
        <v>5</v>
      </c>
      <c r="H14" s="34" t="str">
        <f>IFERROR(G14*E14, "")</f>
        <v/>
      </c>
      <c r="J14" s="110" t="s">
        <v>102</v>
      </c>
      <c r="K14" s="110"/>
      <c r="N14" s="48"/>
      <c r="O14" s="48"/>
      <c r="P14" s="48"/>
      <c r="Q14" s="48"/>
    </row>
    <row r="15" spans="1:17" ht="77.5" customHeight="1" x14ac:dyDescent="0.7">
      <c r="A15" s="73" t="s">
        <v>103</v>
      </c>
      <c r="B15" s="74"/>
      <c r="C15" s="64"/>
      <c r="D15" s="60"/>
      <c r="E15" s="34" t="str">
        <f>IF(ISBLANK(B15),"",IF(B15&lt;=2,0,IF(B15=3,0.5,1)))</f>
        <v/>
      </c>
      <c r="F15" s="35">
        <v>2</v>
      </c>
      <c r="G15" s="35">
        <v>4</v>
      </c>
      <c r="H15" s="34" t="str">
        <f>IF(OR(ISBLANK(E15),E15=""),"",G15*E15)</f>
        <v/>
      </c>
      <c r="J15" s="26" t="s">
        <v>87</v>
      </c>
      <c r="K15" s="26">
        <v>1</v>
      </c>
      <c r="N15" s="48"/>
      <c r="O15" s="48"/>
      <c r="P15" s="48"/>
      <c r="Q15" s="48"/>
    </row>
    <row r="16" spans="1:17" ht="51" customHeight="1" x14ac:dyDescent="0.7">
      <c r="A16" s="75" t="s">
        <v>104</v>
      </c>
      <c r="B16" s="74"/>
      <c r="C16" s="64"/>
      <c r="D16" s="60"/>
      <c r="E16" s="34" t="str">
        <f>IF(B16="Oui", 1, IF(B16="Non", 0, IF(B16="En cours de formation", 0.5, "")))</f>
        <v/>
      </c>
      <c r="F16" s="35">
        <v>2.2000000000000002</v>
      </c>
      <c r="G16" s="35">
        <v>3.8</v>
      </c>
      <c r="H16" s="34" t="str">
        <f>IFERROR(G16*E16, "")</f>
        <v/>
      </c>
      <c r="J16" s="26" t="s">
        <v>89</v>
      </c>
      <c r="K16" s="26">
        <v>1</v>
      </c>
      <c r="N16" s="48"/>
      <c r="O16" s="48"/>
      <c r="P16" s="48"/>
      <c r="Q16" s="48"/>
    </row>
    <row r="17" spans="1:17" ht="50.15" customHeight="1" x14ac:dyDescent="0.7">
      <c r="A17" s="73" t="s">
        <v>105</v>
      </c>
      <c r="B17" s="74"/>
      <c r="C17" s="64"/>
      <c r="D17" s="60"/>
      <c r="E17" s="34" t="str">
        <f>IF(ISBLANK(B17),"",IF(B17&lt;=2,0,IF(B17=3,0.5,1)))</f>
        <v/>
      </c>
      <c r="F17" s="35">
        <v>1.4</v>
      </c>
      <c r="G17" s="35">
        <v>4.5999999999999996</v>
      </c>
      <c r="H17" s="34" t="str">
        <f>IF(OR(ISBLANK(E17),E17=""),"",G17*E17)</f>
        <v/>
      </c>
      <c r="J17" s="26" t="s">
        <v>91</v>
      </c>
      <c r="K17" s="26">
        <v>1</v>
      </c>
      <c r="N17" s="48"/>
      <c r="O17" s="48"/>
      <c r="P17" s="48"/>
      <c r="Q17" s="48"/>
    </row>
    <row r="18" spans="1:17" ht="56.15" customHeight="1" x14ac:dyDescent="0.7">
      <c r="A18" s="70" t="s">
        <v>106</v>
      </c>
      <c r="B18" s="74"/>
      <c r="C18" s="64"/>
      <c r="D18" s="60"/>
      <c r="E18" s="34" t="str">
        <f>IF(ISBLANK(B18),"",IF(B18=3,0.5,IF(OR(B18=4,B18=5),1,0)))</f>
        <v/>
      </c>
      <c r="F18" s="35">
        <v>2</v>
      </c>
      <c r="G18" s="35">
        <v>4</v>
      </c>
      <c r="H18" s="34" t="str">
        <f>IF(OR(ISBLANK(E18),E18=""),"",G18*E18)</f>
        <v/>
      </c>
      <c r="J18" s="26" t="s">
        <v>93</v>
      </c>
      <c r="K18" s="26">
        <v>3</v>
      </c>
      <c r="N18" s="48"/>
      <c r="O18" s="48"/>
      <c r="P18" s="48"/>
      <c r="Q18" s="48"/>
    </row>
    <row r="19" spans="1:17" ht="73.5" customHeight="1" x14ac:dyDescent="0.7">
      <c r="A19" s="73" t="s">
        <v>107</v>
      </c>
      <c r="B19" s="74"/>
      <c r="C19" s="64"/>
      <c r="D19" s="60"/>
      <c r="E19" s="34" t="str">
        <f>IF(ISBLANK(B19),"",IF(B19=3,0.5,IF(OR(B19=4,B19=5),1,0)))</f>
        <v/>
      </c>
      <c r="F19" s="35">
        <v>3</v>
      </c>
      <c r="G19" s="35">
        <v>3</v>
      </c>
      <c r="H19" s="34" t="str">
        <f>IF(OR(ISBLANK(E19),E19=""),"",G19*E19)</f>
        <v/>
      </c>
      <c r="J19" s="26" t="s">
        <v>31</v>
      </c>
      <c r="K19" s="28">
        <f>A20</f>
        <v>0</v>
      </c>
      <c r="N19" s="48"/>
      <c r="O19" s="48"/>
      <c r="P19" s="48"/>
      <c r="Q19" s="48"/>
    </row>
    <row r="20" spans="1:17" ht="236.15" customHeight="1" x14ac:dyDescent="0.7">
      <c r="A20" s="76">
        <f>IF(H14=0, 0.16666, IF(H14=2.5, 0.5, SUM(H14:H19)/24.4))</f>
        <v>0</v>
      </c>
      <c r="B20" s="77" t="str">
        <f>IF(COUNTBLANK(B14:B19)&gt;0,"",IF(A20=0,"",IF(A20&lt;0.33,"Risque de fragilité élevé",IF(A20&lt;=0.66,"Risque de fragilité modéré","Pas de risque de fragilité"))))</f>
        <v/>
      </c>
      <c r="C20" s="64"/>
      <c r="D20" s="60"/>
      <c r="G20" s="35">
        <f>SUM(G14:G19)</f>
        <v>24.4</v>
      </c>
      <c r="H20" s="34" t="str">
        <f>IF(SUM(H14:H19)=0, "", SUM(H14:H19))</f>
        <v/>
      </c>
      <c r="J20" s="26" t="s">
        <v>96</v>
      </c>
      <c r="K20" s="28">
        <v>0.02</v>
      </c>
      <c r="N20" s="48"/>
      <c r="O20" s="48"/>
      <c r="P20" s="48"/>
      <c r="Q20" s="48"/>
    </row>
    <row r="21" spans="1:17" ht="61" customHeight="1" x14ac:dyDescent="0.7">
      <c r="A21" s="96" t="s">
        <v>60</v>
      </c>
      <c r="B21" s="96"/>
      <c r="C21" s="64"/>
      <c r="D21" s="60"/>
      <c r="J21" s="26" t="s">
        <v>98</v>
      </c>
      <c r="K21" s="30">
        <f>200%-K20-K19</f>
        <v>1.98</v>
      </c>
      <c r="N21" s="48"/>
      <c r="O21" s="48"/>
      <c r="P21" s="48"/>
      <c r="Q21" s="48"/>
    </row>
    <row r="22" spans="1:17" ht="67" customHeight="1" x14ac:dyDescent="0.7">
      <c r="A22" s="68" t="s">
        <v>108</v>
      </c>
      <c r="B22" s="74"/>
      <c r="C22" s="64"/>
      <c r="D22" s="60"/>
      <c r="E22" s="34" t="str">
        <f>IF(ISBLANK(B22), "", IF(B22="Oui", 0, IF(B22="Non", 1, "")))</f>
        <v/>
      </c>
      <c r="F22" s="35">
        <v>2.8</v>
      </c>
      <c r="G22" s="35">
        <v>3.2</v>
      </c>
      <c r="H22" s="34" t="str">
        <f>IFERROR(IF(OR(ISBLANK(E22), ISBLANK(G22)), "", E22 * G22), "")</f>
        <v/>
      </c>
      <c r="N22" s="48"/>
      <c r="O22" s="48"/>
      <c r="P22" s="48"/>
      <c r="Q22" s="48"/>
    </row>
    <row r="23" spans="1:17" ht="71.5" customHeight="1" x14ac:dyDescent="0.7">
      <c r="A23" s="68" t="s">
        <v>109</v>
      </c>
      <c r="B23" s="74"/>
      <c r="C23" s="64"/>
      <c r="D23" s="60"/>
      <c r="E23" s="34" t="str">
        <f>IF(B23="Oui",1,IF(B23="Non",0,""))</f>
        <v/>
      </c>
      <c r="F23" s="35">
        <v>3.5</v>
      </c>
      <c r="G23" s="35">
        <v>2.5</v>
      </c>
      <c r="H23" s="34" t="str">
        <f>IFERROR(IF(OR(ISBLANK(E23), ISBLANK(G23)), "", E23 * G23), "")</f>
        <v/>
      </c>
      <c r="J23" s="110" t="s">
        <v>110</v>
      </c>
      <c r="K23" s="110"/>
      <c r="N23" s="48"/>
      <c r="O23" s="48"/>
      <c r="P23" s="48"/>
      <c r="Q23" s="48"/>
    </row>
    <row r="24" spans="1:17" ht="45" customHeight="1" x14ac:dyDescent="0.7">
      <c r="A24" s="68" t="s">
        <v>111</v>
      </c>
      <c r="B24" s="74"/>
      <c r="C24" s="64"/>
      <c r="D24" s="60"/>
      <c r="E24" s="34" t="str">
        <f>IF(B24="Oui",1,IF(B24="Non",0,IF(B24="Adaptés seulement pour certains sites de la MSP",0.5,"")))</f>
        <v/>
      </c>
      <c r="F24" s="35">
        <v>2.9</v>
      </c>
      <c r="G24" s="35">
        <v>3.1</v>
      </c>
      <c r="H24" s="34" t="str">
        <f>IFERROR(E24*G24, "")</f>
        <v/>
      </c>
      <c r="J24" s="26" t="s">
        <v>87</v>
      </c>
      <c r="K24" s="26">
        <v>1</v>
      </c>
      <c r="N24" s="48"/>
      <c r="O24" s="48"/>
      <c r="P24" s="48"/>
      <c r="Q24" s="48"/>
    </row>
    <row r="25" spans="1:17" ht="56.15" customHeight="1" x14ac:dyDescent="0.7">
      <c r="A25" s="68" t="s">
        <v>112</v>
      </c>
      <c r="B25" s="74"/>
      <c r="C25" s="64"/>
      <c r="D25" s="60"/>
      <c r="E25" s="34" t="str">
        <f>IF(B25="Oui, soutenabilité assurée pour toutes les charges",1,
IF(B25="Oui soutenabilité assurée mais pas pour toutes les charges",0.5,
IF(B25="Non pas de soutenabilité assurée",0,"")))</f>
        <v/>
      </c>
      <c r="F25" s="35">
        <v>2.2999999999999998</v>
      </c>
      <c r="G25" s="35">
        <v>3.7</v>
      </c>
      <c r="H25" s="34" t="str">
        <f>IFERROR(E25*G25, "")</f>
        <v/>
      </c>
      <c r="J25" s="26" t="s">
        <v>89</v>
      </c>
      <c r="K25" s="26">
        <v>1</v>
      </c>
      <c r="N25" s="48"/>
      <c r="O25" s="48"/>
      <c r="P25" s="48"/>
      <c r="Q25" s="48"/>
    </row>
    <row r="26" spans="1:17" ht="247.5" customHeight="1" x14ac:dyDescent="0.7">
      <c r="A26" s="55">
        <f>SUM(H22:H25) / (12.5 - IF(H22="", 3.2, 0) - IF(H23="", 2.5, 0) - IF(H25="", 3.7, 0))</f>
        <v>0</v>
      </c>
      <c r="B26" s="54" t="str">
        <f>IF(COUNTBLANK(B22:B25)&gt;0,"",IF(A26&lt;0.33,"Risque de fragilité élevé",IF(A26&lt;=0.66,"Risque de fragilité modéré","Pas de risque de fragilité")))</f>
        <v/>
      </c>
      <c r="C26" s="64"/>
      <c r="D26" s="60"/>
      <c r="G26" s="35">
        <f>SUM(G22:G25)</f>
        <v>12.5</v>
      </c>
      <c r="H26" s="34">
        <f>SUM(H22,H23,H24,H25)</f>
        <v>0</v>
      </c>
      <c r="J26" s="26" t="s">
        <v>91</v>
      </c>
      <c r="K26" s="26">
        <v>1</v>
      </c>
      <c r="N26" s="48"/>
      <c r="O26" s="48"/>
      <c r="P26" s="48"/>
      <c r="Q26" s="48"/>
    </row>
    <row r="27" spans="1:17" ht="54.65" customHeight="1" x14ac:dyDescent="0.7">
      <c r="A27" s="96" t="s">
        <v>113</v>
      </c>
      <c r="B27" s="96"/>
      <c r="C27" s="64"/>
      <c r="D27" s="60"/>
      <c r="J27" s="26" t="s">
        <v>93</v>
      </c>
      <c r="K27" s="26">
        <v>3</v>
      </c>
      <c r="N27" s="48"/>
      <c r="O27" s="48"/>
      <c r="P27" s="48"/>
      <c r="Q27" s="48"/>
    </row>
    <row r="28" spans="1:17" ht="49" customHeight="1" x14ac:dyDescent="0.7">
      <c r="A28" s="70" t="s">
        <v>114</v>
      </c>
      <c r="B28" s="78"/>
      <c r="C28" s="64"/>
      <c r="D28" s="60"/>
      <c r="E28" s="34" t="str">
        <f>IF(ISBLANK(B28),"",IF(B28=3,0.5,IF(OR(B28=4,B28=5),1,0)))</f>
        <v/>
      </c>
      <c r="F28" s="35">
        <v>4.5</v>
      </c>
      <c r="H28" s="34" t="str">
        <f>IF(OR(ISBLANK(E28),E28=""),"",E28*F28)</f>
        <v/>
      </c>
      <c r="J28" s="26" t="s">
        <v>31</v>
      </c>
      <c r="K28" s="28">
        <f>A26</f>
        <v>0</v>
      </c>
      <c r="N28" s="48"/>
      <c r="O28" s="48"/>
      <c r="P28" s="48"/>
      <c r="Q28" s="48"/>
    </row>
    <row r="29" spans="1:17" ht="48.65" customHeight="1" x14ac:dyDescent="0.7">
      <c r="A29" s="79" t="s">
        <v>115</v>
      </c>
      <c r="B29" s="72"/>
      <c r="C29" s="64"/>
      <c r="D29" s="60"/>
      <c r="E29" s="34" t="str">
        <f>IF(B29="moins d'un an", 0, IF(B29="Entre un et deux ans", 0.5, IF(B29="plus de deux ans", 1, "")))</f>
        <v/>
      </c>
      <c r="F29" s="35">
        <v>4.7</v>
      </c>
      <c r="H29" s="34" t="str">
        <f>IF(OR(ISBLANK(E29), E29=""), "", E29*F29)</f>
        <v/>
      </c>
      <c r="J29" s="26" t="s">
        <v>96</v>
      </c>
      <c r="K29" s="28">
        <v>0.02</v>
      </c>
      <c r="L29" s="23" t="str">
        <f>IF(OR(ISBLANK(E7), E7=""), "", E7*G7)</f>
        <v/>
      </c>
      <c r="N29" s="48"/>
      <c r="O29" s="48"/>
      <c r="P29" s="48"/>
      <c r="Q29" s="48"/>
    </row>
    <row r="30" spans="1:17" ht="38.15" customHeight="1" x14ac:dyDescent="0.7">
      <c r="A30" s="79" t="s">
        <v>116</v>
      </c>
      <c r="B30" s="72"/>
      <c r="C30" s="64"/>
      <c r="D30" s="60"/>
      <c r="E30" s="34" t="str">
        <f>IF(B30="Oui, avec certitude", 1, IF(B30="Potentiellement", 0.5, IF(B30="Non (MG manquants, départ(s) prévu(s) non remplacé(s)...)", 0, "")))</f>
        <v/>
      </c>
      <c r="F30" s="40">
        <v>5</v>
      </c>
      <c r="G30" s="40"/>
      <c r="H30" s="34" t="str">
        <f t="shared" ref="H30:H34" si="0">IFERROR(E30*F30, "")</f>
        <v/>
      </c>
      <c r="I30" s="27"/>
      <c r="J30" s="26" t="s">
        <v>98</v>
      </c>
      <c r="K30" s="30">
        <f>200%-K28-K29</f>
        <v>1.98</v>
      </c>
      <c r="N30" s="48"/>
      <c r="O30" s="48"/>
      <c r="P30" s="48"/>
      <c r="Q30" s="48"/>
    </row>
    <row r="31" spans="1:17" ht="36.65" customHeight="1" x14ac:dyDescent="0.7">
      <c r="A31" s="80" t="s">
        <v>117</v>
      </c>
      <c r="B31" s="74"/>
      <c r="C31" s="64"/>
      <c r="D31" s="60"/>
      <c r="E31" s="34" t="str">
        <f>IF(OR(B31="Oui, plusieurs MG sont MSU", B31="Oui, un MG est MSU"), 1, IF(B31="Non aucun MG est MSU", 0, ""))</f>
        <v/>
      </c>
      <c r="F31" s="35">
        <v>4.7</v>
      </c>
      <c r="H31" s="34" t="str">
        <f t="shared" si="0"/>
        <v/>
      </c>
      <c r="N31" s="48"/>
      <c r="O31" s="48"/>
      <c r="P31" s="48"/>
      <c r="Q31" s="48"/>
    </row>
    <row r="32" spans="1:17" ht="44.5" customHeight="1" x14ac:dyDescent="0.7">
      <c r="A32" s="79" t="s">
        <v>118</v>
      </c>
      <c r="B32" s="74"/>
      <c r="C32" s="64"/>
      <c r="D32" s="60"/>
      <c r="E32" s="34" t="str">
        <f>IF(B32="Oui, dans plusieurs professions", 0,
IF(B32="Oui, dans une seule profession", 0.5,
IF(B32="Non, il ne manque pas de PS paramédicaux", 1,
"")))</f>
        <v/>
      </c>
      <c r="F32" s="35">
        <v>3.5</v>
      </c>
      <c r="H32" s="34" t="str">
        <f t="shared" si="0"/>
        <v/>
      </c>
      <c r="J32" s="110" t="s">
        <v>119</v>
      </c>
      <c r="K32" s="110"/>
      <c r="N32" s="48"/>
      <c r="O32" s="48"/>
      <c r="P32" s="48"/>
      <c r="Q32" s="48"/>
    </row>
    <row r="33" spans="1:17" ht="40" customHeight="1" x14ac:dyDescent="0.7">
      <c r="A33" s="81" t="s">
        <v>120</v>
      </c>
      <c r="B33" s="78"/>
      <c r="C33" s="64"/>
      <c r="D33" s="60"/>
      <c r="E33" s="34" t="str">
        <f>IF(B33="Oui, dans plusieurs professions paramédicales", 0,
IF(B33="Oui dans une seule profession", 0.5,
IF(B33="Non aucun départ prévu", 1,
"")))</f>
        <v/>
      </c>
      <c r="F33" s="35">
        <v>3.5</v>
      </c>
      <c r="H33" s="34" t="str">
        <f t="shared" si="0"/>
        <v/>
      </c>
      <c r="J33" s="26" t="s">
        <v>87</v>
      </c>
      <c r="K33" s="26">
        <v>1</v>
      </c>
      <c r="N33" s="48"/>
      <c r="O33" s="48"/>
      <c r="P33" s="48"/>
      <c r="Q33" s="48"/>
    </row>
    <row r="34" spans="1:17" ht="48" customHeight="1" x14ac:dyDescent="0.7">
      <c r="A34" s="71" t="s">
        <v>121</v>
      </c>
      <c r="B34" s="78"/>
      <c r="C34" s="64"/>
      <c r="D34" s="60"/>
      <c r="E34" s="34" t="str">
        <f>IF(B34="Oui, arrivée(s) de PS médical et paramédical prévue(s)", 1,
IF(B34="Oui, arrivée de PS médical prévue", 0.75,
IF(B34="Oui, arrivée(s) de PS paramédical prévue(s)", 0.25,
IF(B34="Non, aucune arrivée prévue", 0,
""))))</f>
        <v/>
      </c>
      <c r="F34" s="35">
        <v>4</v>
      </c>
      <c r="H34" s="34" t="str">
        <f t="shared" si="0"/>
        <v/>
      </c>
      <c r="J34" s="26" t="s">
        <v>89</v>
      </c>
      <c r="K34" s="26">
        <v>1</v>
      </c>
      <c r="N34" s="48"/>
      <c r="O34" s="48"/>
      <c r="P34" s="48"/>
      <c r="Q34" s="48"/>
    </row>
    <row r="35" spans="1:17" ht="52" customHeight="1" x14ac:dyDescent="0.7">
      <c r="A35" s="79" t="s">
        <v>122</v>
      </c>
      <c r="B35" s="78"/>
      <c r="C35" s="64"/>
      <c r="D35" s="60"/>
      <c r="E35" s="34" t="str">
        <f>IF(ISBLANK(B35),"",IF(B35="Oui, Une IPA, un IDE Asalée et une AM",1,
IF(B35="Oui, Une IPA et une AM",1,
IF(B35="Oui, Une IPA et un IDE Asalée",1,
IF(B35="Oui, un IDE Asalée et une AM",1,
IF(B35="Oui, une IDE Asalée",0.5,
IF(B35="Oui, une IPA",0.5,
IF(B35="Oui, Une AM",0.5,
IF(OR(B35="Non aucun de ces professionnels",B35="Non, aucun de ces professionnels"),0,
0)))))))))</f>
        <v/>
      </c>
      <c r="F35" s="35">
        <v>3.5</v>
      </c>
      <c r="H35" s="34" t="str">
        <f>IF(OR(ISBLANK(E35),E35=""),"",E35*F35)</f>
        <v/>
      </c>
      <c r="J35" s="26" t="s">
        <v>91</v>
      </c>
      <c r="K35" s="26">
        <v>1</v>
      </c>
      <c r="N35" s="48"/>
      <c r="O35" s="48"/>
      <c r="P35" s="48"/>
      <c r="Q35" s="48"/>
    </row>
    <row r="36" spans="1:17" ht="39" customHeight="1" x14ac:dyDescent="0.7">
      <c r="A36" s="82" t="s">
        <v>123</v>
      </c>
      <c r="B36" s="83"/>
      <c r="C36" s="64"/>
      <c r="D36" s="60"/>
      <c r="E36" s="34" t="str">
        <f>IF(B36="Oui, dans plusieurs professions", 1,
IF(B36="Oui dans une profession", 0.5,
IF(B36="Non aucun accueil", 0,
"")))</f>
        <v/>
      </c>
      <c r="F36" s="35">
        <v>3.5</v>
      </c>
      <c r="H36" s="34" t="str">
        <f>IFERROR(E36*F36, "")</f>
        <v/>
      </c>
      <c r="J36" s="26" t="s">
        <v>93</v>
      </c>
      <c r="K36" s="26">
        <v>3</v>
      </c>
      <c r="N36" s="48"/>
      <c r="O36" s="48"/>
      <c r="P36" s="48"/>
      <c r="Q36" s="48"/>
    </row>
    <row r="37" spans="1:17" ht="256" customHeight="1" x14ac:dyDescent="0.7">
      <c r="A37" s="52">
        <f>IF(H30=0, 0.17, IF(H30=2.5, 0.5, SUM(H28:H36) / IF(H29="", 32.2, 36.9)))</f>
        <v>0</v>
      </c>
      <c r="B37" s="54" t="str">
        <f>IF(COUNTBLANK(B28:B36)&gt;0,"",IF(A37=0,"",IF(A37&lt;0.33,"Risque de fragilité élevé",IF(A37&lt;=0.66,"Risque de fragilité modéré","Pas de risque de fragilité"))))</f>
        <v/>
      </c>
      <c r="C37" s="64"/>
      <c r="D37" s="60"/>
      <c r="F37" s="35">
        <f>SUM(F28:F36)</f>
        <v>36.9</v>
      </c>
      <c r="H37" s="34" t="str">
        <f>IF(SUM(H28:H36)=0, "", SUM(H28:H36))</f>
        <v/>
      </c>
      <c r="J37" s="26" t="s">
        <v>31</v>
      </c>
      <c r="K37" s="28">
        <f>A37</f>
        <v>0</v>
      </c>
      <c r="N37" s="48"/>
      <c r="O37" s="48"/>
      <c r="P37" s="48"/>
      <c r="Q37" s="48"/>
    </row>
    <row r="38" spans="1:17" ht="17.25" customHeight="1" x14ac:dyDescent="0.7">
      <c r="A38" s="97"/>
      <c r="B38" s="97"/>
      <c r="C38" s="64"/>
      <c r="D38" s="60"/>
      <c r="J38" s="26" t="s">
        <v>96</v>
      </c>
      <c r="K38" s="28">
        <v>0.02</v>
      </c>
      <c r="N38" s="48"/>
      <c r="O38" s="48"/>
      <c r="P38" s="48"/>
      <c r="Q38" s="48"/>
    </row>
    <row r="39" spans="1:17" ht="13" customHeight="1" x14ac:dyDescent="0.7">
      <c r="A39" s="97"/>
      <c r="B39" s="97"/>
      <c r="C39" s="64"/>
      <c r="D39" s="60"/>
      <c r="J39" s="26" t="s">
        <v>98</v>
      </c>
      <c r="K39" s="28">
        <f>200%-K38-K37</f>
        <v>1.98</v>
      </c>
      <c r="N39" s="48"/>
      <c r="O39" s="48"/>
      <c r="P39" s="48"/>
      <c r="Q39" s="48"/>
    </row>
    <row r="40" spans="1:17" ht="7.5" customHeight="1" x14ac:dyDescent="0.7">
      <c r="A40" s="97"/>
      <c r="B40" s="97"/>
      <c r="C40" s="64"/>
      <c r="D40" s="60"/>
      <c r="N40" s="48"/>
      <c r="O40" s="48"/>
      <c r="P40" s="48"/>
      <c r="Q40" s="48"/>
    </row>
    <row r="41" spans="1:17" ht="69.75" customHeight="1" x14ac:dyDescent="0.7">
      <c r="A41" s="109" t="s">
        <v>124</v>
      </c>
      <c r="B41" s="109"/>
      <c r="C41" s="64"/>
      <c r="D41" s="60"/>
      <c r="J41" s="110" t="s">
        <v>125</v>
      </c>
      <c r="K41" s="110"/>
      <c r="N41" s="48"/>
      <c r="O41" s="48"/>
      <c r="P41" s="48"/>
      <c r="Q41" s="48"/>
    </row>
    <row r="42" spans="1:17" ht="54" customHeight="1" x14ac:dyDescent="0.7">
      <c r="A42" s="84" t="s">
        <v>83</v>
      </c>
      <c r="B42" s="87" t="str">
        <f>IF(OR(ISBLANK(B4), ISBLANK(B5), ISBLANK(B6), ISBLANK(B7), ISBLANK(B8), ISBLANK(B9), ISBLANK(B10), ISBLANK(B11)), "Compléter tous les indicateurs de la thématique", "Vous avez " &amp; TEXT(1 - (SUMIF(H4:H11, "&gt;-1") / (28.2 - IF(H7="", 4, 0) - IF(H9="", 2.3, 0) - IF(H11="", 3, 0))), "0%") &amp; " de risque de fragilité pour cette thématique")</f>
        <v>Compléter tous les indicateurs de la thématique</v>
      </c>
      <c r="C42" s="64"/>
      <c r="D42" s="60"/>
      <c r="J42" s="26" t="s">
        <v>87</v>
      </c>
      <c r="K42" s="26">
        <v>1</v>
      </c>
      <c r="N42" s="48"/>
      <c r="O42" s="48"/>
      <c r="P42" s="48"/>
      <c r="Q42" s="48"/>
    </row>
    <row r="43" spans="1:17" ht="44.15" customHeight="1" x14ac:dyDescent="0.7">
      <c r="A43" s="85" t="s">
        <v>99</v>
      </c>
      <c r="B43" s="88" t="str">
        <f>IF(OR(ISBLANK(B14), ISBLANK(B15), ISBLANK(B16), ISBLANK(B17), ISBLANK(B18), ISBLANK(B19)), "Compléter tous les indicateurs de la thématique", "Vous avez " &amp; TEXT(1-(SUM(H14:H19)/24.4),"0%") &amp; " de risque de fragilité pour cette thématique")</f>
        <v>Compléter tous les indicateurs de la thématique</v>
      </c>
      <c r="C43" s="64"/>
      <c r="D43" s="60"/>
      <c r="J43" s="26" t="s">
        <v>89</v>
      </c>
      <c r="K43" s="26">
        <v>1</v>
      </c>
      <c r="N43" s="48"/>
      <c r="O43" s="48"/>
      <c r="P43" s="48"/>
      <c r="Q43" s="48"/>
    </row>
    <row r="44" spans="1:17" ht="48.65" customHeight="1" x14ac:dyDescent="0.7">
      <c r="A44" s="84" t="s">
        <v>60</v>
      </c>
      <c r="B44" s="88" t="str">
        <f>IF(OR(ISBLANK(B22), ISBLANK(B23), ISBLANK(B24), ISBLANK(B25)), "Compléter tous les indicateurs de la thématique", "Vous avez " &amp; TEXT(1-(SUM(H22:H25)/(12.5-IF(H22="",3.2,0)-IF(H23="",2.5,0)-IF(H25="",3.7,0))),"0%") &amp; " de risque de fragilité pour cette thématique")</f>
        <v>Compléter tous les indicateurs de la thématique</v>
      </c>
      <c r="C44" s="64"/>
      <c r="D44" s="60"/>
      <c r="J44" s="26" t="s">
        <v>91</v>
      </c>
      <c r="K44" s="26">
        <v>1</v>
      </c>
      <c r="N44" s="48"/>
      <c r="O44" s="48"/>
      <c r="P44" s="48"/>
      <c r="Q44" s="48"/>
    </row>
    <row r="45" spans="1:17" ht="47.15" customHeight="1" x14ac:dyDescent="0.7">
      <c r="A45" s="84" t="s">
        <v>113</v>
      </c>
      <c r="B45" s="88" t="str">
        <f>IF(OR(ISBLANK(B28), ISBLANK(B29), ISBLANK(B30), ISBLANK(B31), ISBLANK(B32), ISBLANK(B33), ISBLANK(B34), ISBLANK(B35), ISBLANK(B36)), "Compléter tous les indicateurs de la thématique", "Vous avez " &amp; TEXT(1-(SUM(H28:H36)/(36.9-IF(H29="",4.7,0))),"0%") &amp; " de risque de fragilité pour cette thématique")</f>
        <v>Compléter tous les indicateurs de la thématique</v>
      </c>
      <c r="C45" s="64"/>
      <c r="D45" s="60"/>
      <c r="J45" s="26" t="s">
        <v>93</v>
      </c>
      <c r="K45" s="26">
        <v>3</v>
      </c>
      <c r="N45" s="48"/>
      <c r="O45" s="48"/>
      <c r="P45" s="48"/>
      <c r="Q45" s="48"/>
    </row>
    <row r="46" spans="1:17" ht="45.65" customHeight="1" x14ac:dyDescent="0.7">
      <c r="A46" s="98" t="s">
        <v>126</v>
      </c>
      <c r="B46" s="98"/>
      <c r="C46" s="64"/>
      <c r="D46" s="60"/>
      <c r="J46" s="26" t="s">
        <v>127</v>
      </c>
      <c r="K46" s="28">
        <f>1-A47</f>
        <v>1</v>
      </c>
      <c r="N46" s="48"/>
      <c r="O46" s="48"/>
      <c r="P46" s="48"/>
      <c r="Q46" s="48"/>
    </row>
    <row r="47" spans="1:17" ht="176.15" customHeight="1" x14ac:dyDescent="0.7">
      <c r="A47" s="101" t="str">
        <f>IFERROR(
    TEXT(1 - (
        SUM(D47
            IF(COUNTBLANK(B4:B11)=0,SUM(H4:H11)/(28.2-IF(H7="",4,0)-IF(H9="",2.3,0)-IF(H11="",3,0)),0),
            IF(COUNTBLANK(B14:B19)=0,SUM(H14:H19)/24.4,0),
            IF(COUNTBLANK(B22:B25)=0,SUM(H22:H25)/(12.5-IF(H22="",3.2,0)-IF(H23="",2.5,0)-IF(H25="",3.7,0)),0),
            IF(COUNTBLANK(B28:B36)=0,SUM(H28:H36)/IF(H29="",32.2,36.9),0)
        ) /
        SUM(
            IF(COUNTBLANK(B4:B11)=0,1,0),
            IF(COUNTBLANK(B14:B19)=0,1,0),
            IF(COUNTBLANK(B22:B25)=0,1,0),
            IF(COUNTBLANK(B28:B36)=0,1,0)
        )
    ), "0%"),
"0%")</f>
        <v>0%</v>
      </c>
      <c r="B47" s="102"/>
      <c r="C47" s="64"/>
      <c r="D47" s="60"/>
      <c r="F47" s="35" t="s">
        <v>128</v>
      </c>
      <c r="G47" s="39">
        <f>SUM(F37+G26+G20+G12)</f>
        <v>102</v>
      </c>
      <c r="J47" s="26" t="s">
        <v>129</v>
      </c>
      <c r="K47" s="28">
        <v>0.02</v>
      </c>
      <c r="N47" s="48"/>
      <c r="O47" s="48"/>
      <c r="P47" s="48"/>
      <c r="Q47" s="48"/>
    </row>
    <row r="48" spans="1:17" ht="47.15" customHeight="1" x14ac:dyDescent="0.7">
      <c r="A48" s="103"/>
      <c r="B48" s="104"/>
      <c r="C48" s="64"/>
      <c r="D48" s="60"/>
      <c r="J48" s="26" t="s">
        <v>98</v>
      </c>
      <c r="K48" s="30">
        <f>200%-K46-K47</f>
        <v>0.98</v>
      </c>
      <c r="N48" s="48"/>
      <c r="O48" s="48"/>
      <c r="P48" s="48"/>
      <c r="Q48" s="48"/>
    </row>
    <row r="49" spans="1:17" ht="48.65" customHeight="1" x14ac:dyDescent="0.7">
      <c r="A49" s="103"/>
      <c r="B49" s="104"/>
      <c r="C49" s="86">
        <f>A47 * 100</f>
        <v>0</v>
      </c>
      <c r="D49" s="60"/>
      <c r="N49" s="48"/>
      <c r="O49" s="48"/>
      <c r="P49" s="48"/>
      <c r="Q49" s="48"/>
    </row>
    <row r="50" spans="1:17" ht="36" customHeight="1" x14ac:dyDescent="0.7">
      <c r="A50" s="103"/>
      <c r="B50" s="104"/>
      <c r="C50" s="64"/>
      <c r="D50" s="60"/>
      <c r="N50" s="48"/>
      <c r="O50" s="48"/>
      <c r="P50" s="48"/>
      <c r="Q50" s="48"/>
    </row>
    <row r="51" spans="1:17" ht="99.75" hidden="1" customHeight="1" x14ac:dyDescent="0.7">
      <c r="A51" s="105"/>
      <c r="B51" s="106"/>
      <c r="C51" s="64"/>
      <c r="D51" s="60"/>
      <c r="N51" s="48"/>
      <c r="O51" s="48"/>
      <c r="P51" s="48"/>
      <c r="Q51" s="48"/>
    </row>
    <row r="52" spans="1:17" ht="41.5" customHeight="1" x14ac:dyDescent="0.7">
      <c r="A52" s="99" t="str">
        <f xml:space="preserve">
IF(C49&lt;33,
"Votre MSP ne présente pas de risque de fragilité",
IF(C49&lt;=66,
"Votre MSP présente un risque de fragilité modéré",
"Votre MSP présente un risque de fragilité élevé"
)
)</f>
        <v>Votre MSP ne présente pas de risque de fragilité</v>
      </c>
      <c r="B52" s="100"/>
      <c r="C52" s="64"/>
      <c r="D52" s="60"/>
      <c r="F52" s="35" t="s">
        <v>130</v>
      </c>
      <c r="N52" s="48"/>
      <c r="O52" s="48"/>
      <c r="P52" s="48"/>
      <c r="Q52" s="48"/>
    </row>
    <row r="53" spans="1:17" ht="43.5" customHeight="1" x14ac:dyDescent="0.7">
      <c r="A53" s="107" t="str">
        <f>IF(
    A52="Compléter au moins l'intégralité d'une des thématiques de la grille",
    "",
    IF(C49&lt;33,
        F55,
        IF(C49&lt;=66,
            F54,
            F53
        )
    )
)</f>
        <v>Les actions que vous avez mis en place vous permettent de ne pas être en situation de fragilité à ce jour, vous pouvez tout de même prendre contact avec votre quadrinôme régional ARS - CPAM – FECOP – MSA pour vous accompagner sur vos futurs projets.</v>
      </c>
      <c r="B53" s="108"/>
      <c r="C53" s="50"/>
      <c r="D53" s="60"/>
      <c r="E53" s="35"/>
      <c r="F53" s="41" t="s">
        <v>131</v>
      </c>
      <c r="G53" s="33"/>
      <c r="H53" s="33"/>
      <c r="N53" s="48"/>
      <c r="O53" s="48"/>
      <c r="P53" s="48"/>
      <c r="Q53" s="48"/>
    </row>
    <row r="54" spans="1:17" ht="100" customHeight="1" x14ac:dyDescent="0.7">
      <c r="A54" s="90" t="s">
        <v>136</v>
      </c>
      <c r="B54" s="43"/>
      <c r="C54" s="51"/>
      <c r="D54" s="63"/>
      <c r="E54" s="45"/>
      <c r="F54" s="46" t="s">
        <v>132</v>
      </c>
      <c r="G54" s="44"/>
      <c r="H54" s="44"/>
      <c r="I54" s="47"/>
      <c r="J54" s="47"/>
      <c r="K54" s="47"/>
      <c r="L54" s="48"/>
      <c r="M54" s="48"/>
      <c r="N54" s="48"/>
      <c r="O54" s="48"/>
      <c r="P54" s="48"/>
      <c r="Q54" s="48"/>
    </row>
    <row r="55" spans="1:17" ht="100" customHeight="1" x14ac:dyDescent="0.7">
      <c r="A55" s="42"/>
      <c r="B55" s="43"/>
      <c r="C55" s="51"/>
      <c r="D55" s="63"/>
      <c r="E55" s="45"/>
      <c r="F55" s="49" t="s">
        <v>133</v>
      </c>
      <c r="G55" s="44"/>
      <c r="H55" s="44"/>
      <c r="I55" s="47"/>
      <c r="J55" s="47"/>
      <c r="K55" s="47"/>
      <c r="L55" s="48"/>
      <c r="M55" s="48"/>
      <c r="N55" s="48"/>
      <c r="O55" s="48"/>
      <c r="P55" s="48"/>
      <c r="Q55" s="48"/>
    </row>
    <row r="56" spans="1:17" ht="100" customHeight="1" x14ac:dyDescent="0.7">
      <c r="A56" s="42"/>
      <c r="B56" s="43"/>
      <c r="C56" s="51"/>
      <c r="D56" s="63"/>
      <c r="E56" s="45"/>
      <c r="F56" s="38"/>
      <c r="G56" s="44"/>
      <c r="H56" s="44"/>
      <c r="I56" s="47"/>
      <c r="J56" s="47"/>
      <c r="K56" s="47"/>
      <c r="L56" s="48"/>
      <c r="M56" s="48"/>
      <c r="N56" s="48"/>
      <c r="O56" s="48"/>
      <c r="P56" s="48"/>
      <c r="Q56" s="48"/>
    </row>
    <row r="57" spans="1:17" ht="100" customHeight="1" x14ac:dyDescent="0.7">
      <c r="A57" s="42"/>
      <c r="B57" s="43"/>
      <c r="C57" s="44"/>
      <c r="D57" s="63"/>
      <c r="E57" s="45"/>
      <c r="F57" s="38"/>
      <c r="G57" s="44"/>
      <c r="H57" s="44"/>
      <c r="I57" s="47"/>
      <c r="J57" s="47"/>
      <c r="K57" s="47"/>
      <c r="L57" s="48"/>
      <c r="M57" s="48"/>
      <c r="N57" s="48"/>
      <c r="O57" s="48"/>
      <c r="P57" s="48"/>
      <c r="Q57" s="48"/>
    </row>
    <row r="58" spans="1:17" ht="100" customHeight="1" x14ac:dyDescent="0.7">
      <c r="A58" s="42"/>
      <c r="B58" s="43"/>
      <c r="C58" s="44"/>
      <c r="D58" s="63"/>
      <c r="E58" s="45"/>
      <c r="F58" s="38"/>
      <c r="G58" s="44"/>
      <c r="H58" s="44"/>
      <c r="I58" s="47"/>
      <c r="J58" s="47"/>
      <c r="K58" s="47"/>
      <c r="L58" s="48"/>
      <c r="M58" s="48"/>
      <c r="N58" s="48"/>
      <c r="O58" s="48"/>
      <c r="P58" s="48"/>
      <c r="Q58" s="48"/>
    </row>
    <row r="59" spans="1:17" ht="100" customHeight="1" x14ac:dyDescent="0.7">
      <c r="A59" s="42"/>
      <c r="B59" s="43"/>
      <c r="C59" s="44"/>
      <c r="D59" s="63"/>
      <c r="E59" s="45"/>
      <c r="F59" s="38"/>
      <c r="G59" s="44"/>
      <c r="H59" s="44"/>
      <c r="I59" s="47"/>
      <c r="J59" s="47"/>
      <c r="K59" s="47"/>
      <c r="L59" s="48"/>
      <c r="M59" s="48"/>
      <c r="N59" s="48"/>
      <c r="O59" s="48"/>
      <c r="P59" s="48"/>
      <c r="Q59" s="48"/>
    </row>
    <row r="60" spans="1:17" ht="100" customHeight="1" x14ac:dyDescent="0.7">
      <c r="C60" s="44"/>
      <c r="D60" s="63"/>
      <c r="E60" s="38"/>
      <c r="F60" s="45"/>
      <c r="G60" s="45"/>
      <c r="H60" s="38"/>
      <c r="I60" s="47"/>
      <c r="J60" s="47"/>
      <c r="K60" s="47"/>
      <c r="L60" s="48"/>
      <c r="M60" s="48"/>
      <c r="N60" s="48"/>
      <c r="O60" s="48"/>
      <c r="P60" s="48"/>
      <c r="Q60" s="48"/>
    </row>
    <row r="61" spans="1:17" ht="100" customHeight="1" x14ac:dyDescent="0.7">
      <c r="C61" s="44"/>
      <c r="D61" s="63"/>
      <c r="E61" s="42"/>
      <c r="F61" s="43"/>
      <c r="G61" s="43"/>
      <c r="H61" s="42"/>
      <c r="I61" s="67"/>
      <c r="J61" s="67"/>
      <c r="K61" s="67"/>
      <c r="L61" s="1"/>
      <c r="M61" s="1"/>
    </row>
    <row r="62" spans="1:17" ht="100" customHeight="1" x14ac:dyDescent="0.7">
      <c r="C62" s="44"/>
      <c r="D62" s="63"/>
      <c r="E62" s="42"/>
      <c r="F62" s="43"/>
      <c r="G62" s="43"/>
      <c r="H62" s="42"/>
      <c r="I62" s="67"/>
      <c r="J62" s="67"/>
      <c r="K62" s="67"/>
      <c r="L62" s="1"/>
      <c r="M62" s="1"/>
    </row>
    <row r="63" spans="1:17" ht="100" customHeight="1" x14ac:dyDescent="0.7">
      <c r="C63" s="44"/>
      <c r="D63" s="63"/>
      <c r="E63" s="42"/>
      <c r="F63" s="43"/>
      <c r="G63" s="43"/>
      <c r="H63" s="42"/>
      <c r="I63" s="67"/>
      <c r="J63" s="67"/>
      <c r="K63" s="67"/>
      <c r="L63" s="1"/>
      <c r="M63" s="1"/>
    </row>
    <row r="64" spans="1:17" ht="100" customHeight="1" x14ac:dyDescent="0.7">
      <c r="C64" s="44"/>
      <c r="D64" s="63"/>
      <c r="E64" s="42"/>
      <c r="F64" s="43"/>
      <c r="G64" s="43"/>
      <c r="H64" s="42"/>
      <c r="I64" s="67"/>
      <c r="J64" s="67"/>
      <c r="K64" s="67"/>
      <c r="L64" s="1"/>
      <c r="M64" s="1"/>
    </row>
    <row r="65" spans="3:14" ht="100" customHeight="1" x14ac:dyDescent="0.7">
      <c r="C65" s="44"/>
      <c r="D65" s="44"/>
      <c r="E65" s="42"/>
      <c r="F65" s="43"/>
      <c r="G65" s="43"/>
      <c r="H65" s="42"/>
      <c r="I65" s="67"/>
      <c r="J65" s="67"/>
      <c r="K65" s="67"/>
      <c r="L65" s="1"/>
      <c r="M65" s="1"/>
    </row>
    <row r="66" spans="3:14" ht="100" customHeight="1" x14ac:dyDescent="0.7">
      <c r="C66" s="44"/>
      <c r="D66" s="44"/>
      <c r="E66" s="42"/>
      <c r="F66" s="43"/>
      <c r="G66" s="43"/>
      <c r="H66" s="42"/>
      <c r="I66" s="67"/>
      <c r="J66" s="67"/>
      <c r="K66" s="67"/>
      <c r="L66" s="1"/>
      <c r="M66" s="1"/>
    </row>
    <row r="67" spans="3:14" ht="100" customHeight="1" x14ac:dyDescent="0.7">
      <c r="C67" s="44"/>
      <c r="D67" s="44"/>
      <c r="E67" s="38"/>
      <c r="F67" s="45"/>
      <c r="G67" s="45"/>
      <c r="H67" s="38"/>
      <c r="I67" s="47"/>
      <c r="J67" s="47"/>
      <c r="K67" s="47"/>
      <c r="L67" s="48"/>
      <c r="M67" s="48"/>
      <c r="N67" s="48"/>
    </row>
    <row r="68" spans="3:14" ht="100" customHeight="1" x14ac:dyDescent="0.7">
      <c r="C68" s="44"/>
      <c r="D68" s="44"/>
      <c r="E68" s="38"/>
      <c r="F68" s="45"/>
      <c r="G68" s="45"/>
      <c r="H68" s="38"/>
      <c r="I68" s="47"/>
      <c r="J68" s="47"/>
      <c r="K68" s="47"/>
      <c r="L68" s="48"/>
      <c r="M68" s="48"/>
      <c r="N68" s="48"/>
    </row>
  </sheetData>
  <mergeCells count="16">
    <mergeCell ref="A53:B53"/>
    <mergeCell ref="A21:B21"/>
    <mergeCell ref="A41:B41"/>
    <mergeCell ref="J41:K41"/>
    <mergeCell ref="J4:K4"/>
    <mergeCell ref="J14:K14"/>
    <mergeCell ref="A27:B27"/>
    <mergeCell ref="J23:K23"/>
    <mergeCell ref="J32:K32"/>
    <mergeCell ref="A13:B13"/>
    <mergeCell ref="A1:B1"/>
    <mergeCell ref="A3:B3"/>
    <mergeCell ref="A38:B40"/>
    <mergeCell ref="A46:B46"/>
    <mergeCell ref="A52:B52"/>
    <mergeCell ref="A47:B51"/>
  </mergeCells>
  <conditionalFormatting sqref="A52:B52">
    <cfRule type="expression" dxfId="16" priority="1">
      <formula>C49&gt;66</formula>
    </cfRule>
    <cfRule type="expression" dxfId="15" priority="2">
      <formula>AND(C49&gt;=33, C49&lt;=66)</formula>
    </cfRule>
    <cfRule type="expression" dxfId="14" priority="3">
      <formula>C49&lt;33</formula>
    </cfRule>
    <cfRule type="expression" dxfId="13" priority="6">
      <formula>AND(A47&gt;=0.33,A47&lt;=0.66)</formula>
    </cfRule>
    <cfRule type="expression" dxfId="12" priority="7">
      <formula>C49&gt;66</formula>
    </cfRule>
  </conditionalFormatting>
  <conditionalFormatting sqref="B12">
    <cfRule type="expression" dxfId="11" priority="23">
      <formula>B12="pas de risque de fragilité"</formula>
    </cfRule>
    <cfRule type="expression" dxfId="10" priority="24">
      <formula>B12="risque de fragilité modéré"</formula>
    </cfRule>
    <cfRule type="expression" dxfId="9" priority="25">
      <formula>B12="risque de fragilité élevé"</formula>
    </cfRule>
  </conditionalFormatting>
  <conditionalFormatting sqref="B20">
    <cfRule type="expression" dxfId="8" priority="19">
      <formula>B20="Pas de risque de fragilité"</formula>
    </cfRule>
    <cfRule type="expression" dxfId="7" priority="21">
      <formula>B20="Risque de fragilité modéré"</formula>
    </cfRule>
    <cfRule type="expression" dxfId="6" priority="22">
      <formula>B20="Risque de fragilité élevé"</formula>
    </cfRule>
  </conditionalFormatting>
  <conditionalFormatting sqref="B26">
    <cfRule type="expression" dxfId="5" priority="16">
      <formula>B26="Pas de risque de fragilité"</formula>
    </cfRule>
    <cfRule type="expression" dxfId="4" priority="17">
      <formula>B26="Risque de fragilité modéré"</formula>
    </cfRule>
    <cfRule type="expression" dxfId="3" priority="18">
      <formula>B26="Risque de fragilité élevé"</formula>
    </cfRule>
  </conditionalFormatting>
  <conditionalFormatting sqref="B37">
    <cfRule type="expression" dxfId="2" priority="13">
      <formula>B37="Pas de risque de fragilité"</formula>
    </cfRule>
    <cfRule type="expression" dxfId="1" priority="14">
      <formula>B37="Risque de fragilité modéré"</formula>
    </cfRule>
    <cfRule type="expression" dxfId="0" priority="15">
      <formula>B37="Risque de fragilité élevé"</formula>
    </cfRule>
  </conditionalFormatting>
  <dataValidations xWindow="1075" yWindow="895" count="35">
    <dataValidation type="list" allowBlank="1" showInputMessage="1" showErrorMessage="1" promptTitle="Infobulle :" prompt="(si multi-site, prendre en compte l'ensemble des locaux)" sqref="B24" xr:uid="{8FB2F725-4DB6-49A5-B8A5-E129BE70CED4}">
      <formula1>"Oui, Non, Adaptés seulement pour certains sites de la MSP"</formula1>
    </dataValidation>
    <dataValidation type="list" allowBlank="1" showInputMessage="1" showErrorMessage="1" sqref="B14" xr:uid="{385FA94E-B094-4DD5-8FEA-9ABE637298B7}">
      <formula1>"1 à 2 jours par mois, 3 jours par mois, 4 jours et + par mois"</formula1>
    </dataValidation>
    <dataValidation type="list" allowBlank="1" showInputMessage="1" showErrorMessage="1" promptTitle="Infobulle : " prompt="(si pas de projet immobilier commun, selectionner &quot;Non concerné&quot;)" sqref="B22:B23" xr:uid="{75F81FEE-B1BB-4117-BF70-6CB4BD94F420}">
      <formula1>"Oui, Non, Non concerné (pas de projet immobilier)"</formula1>
    </dataValidation>
    <dataValidation type="list" allowBlank="1" showInputMessage="1" showErrorMessage="1" sqref="B10" xr:uid="{825CF2E6-08DF-41D3-8D2D-3BA1A032C2FE}">
      <formula1>"Moins d'1/4 des PS, Entre 1/4 et 1/2 des PS, Plus de la moitié des PS"</formula1>
    </dataValidation>
    <dataValidation type="list" allowBlank="1" showInputMessage="1" showErrorMessage="1" promptTitle="Infobulle" prompt="Echelle 1=Aucune structuration et 5=Structuration de la fonction complète et satisfaisante pour l'équipe" sqref="B15" xr:uid="{6210C536-D7E7-4340-AB91-6F7100E1E7A3}">
      <formula1>"1 , 2, 3, 4, 5 "</formula1>
    </dataValidation>
    <dataValidation type="list" allowBlank="1" showInputMessage="1" showErrorMessage="1" promptTitle="Infobulle : " prompt="Echelle : 1 = très faible et 5 = Excellent" sqref="B4" xr:uid="{6C9415B0-2E86-424D-A618-1AD2BF1B650D}">
      <formula1>"1, 2, 3, 4, 5"</formula1>
    </dataValidation>
    <dataValidation type="list" allowBlank="1" showInputMessage="1" showErrorMessage="1" sqref="B10" xr:uid="{C46785F2-368D-4A4A-B8AC-6672E3A2E08B}">
      <formula1>"Oui, En projet, Non "</formula1>
    </dataValidation>
    <dataValidation type="list" allowBlank="1" showInputMessage="1" showErrorMessage="1" promptTitle="Info : " prompt="Si MSP monosite : non concerné" sqref="B10" xr:uid="{2D039198-FE0D-45CE-A6BD-68D4F0FCAD9D}">
      <formula1>"Oui ,Non concerné, Non, "</formula1>
    </dataValidation>
    <dataValidation type="list" allowBlank="1" showInputMessage="1" showErrorMessage="1" sqref="B16" xr:uid="{AA566459-099F-4396-A104-DFA4D96724DF}">
      <formula1>"Oui, Non, En cours de formation"</formula1>
    </dataValidation>
    <dataValidation type="list" allowBlank="1" showInputMessage="1" showErrorMessage="1" promptTitle="Infobulle : " prompt="Si MSP monosite, selectionner : &quot;non concerné (MSP monosite)&quot;_x000a_ (Echelle 1 = Aucun lien et 5 = lien très fort)" sqref="B7" xr:uid="{917BF38E-B985-4B4F-9080-684ADB83B1EF}">
      <formula1>"1, 2, 3, 4, 5, Non concerné (MSP mono-site)"</formula1>
    </dataValidation>
    <dataValidation type="list" allowBlank="1" showInputMessage="1" showErrorMessage="1" promptTitle="Infobulle : " prompt="Si MSP monosite, selectionner : &quot;non concerné (MSP monosite)" sqref="B10" xr:uid="{A840CAD4-E797-4195-8E57-AAB2C841049C}">
      <mc:AlternateContent xmlns:x12ac="http://schemas.microsoft.com/office/spreadsheetml/2011/1/ac" xmlns:mc="http://schemas.openxmlformats.org/markup-compatibility/2006">
        <mc:Choice Requires="x12ac">
          <x12ac:list>"Non, jamais ", Parfois," Oui, régulièrement", Non concerné (MSP mono-site)</x12ac:list>
        </mc:Choice>
        <mc:Fallback>
          <formula1>"Non, jamais , Parfois, Oui, régulièrement, Non concerné (MSP mono-site)"</formula1>
        </mc:Fallback>
      </mc:AlternateContent>
    </dataValidation>
    <dataValidation type="list" allowBlank="1" showInputMessage="1" showErrorMessage="1" sqref="B10" xr:uid="{81BA1BEC-79DD-41C2-B919-6098E29F01F1}">
      <formula1>"Charge de travail faible, Charge de travail convenable, Charge de travail conséquente, Non concerné (pas de portage d'une CPTS par notre équipe)"</formula1>
    </dataValidation>
    <dataValidation type="list" allowBlank="1" showInputMessage="1" showErrorMessage="1" promptTitle="Infobulle" prompt=" (Sélectionner &quot;Non concerné&quot; si pas de portage d'une CPTS par l'équipe)" sqref="B9" xr:uid="{EF6EE1F0-64F2-4C40-900F-E490D1B303B5}">
      <formula1>"Charge de travail faible , Charge de travail modérée , Charge de travail conséquente , Non concerné (pas de portage d’une CPTS par la gouvernance)"</formula1>
    </dataValidation>
    <dataValidation type="list" allowBlank="1" showInputMessage="1" showErrorMessage="1" promptTitle="Infobulle" prompt=" (Si votre projet de santé à moins de 5 ans, selectionner : &quot;non concerné&quot;)" sqref="B11" xr:uid="{AB4CF85E-658E-4756-886D-2AD0EB3287E9}">
      <mc:AlternateContent xmlns:x12ac="http://schemas.microsoft.com/office/spreadsheetml/2011/1/ac" xmlns:mc="http://schemas.openxmlformats.org/markup-compatibility/2006">
        <mc:Choice Requires="x12ac">
          <x12ac:list>Oui réactualisé à plusieurs reprises ," Oui, réactualisé au moins une fois ", Non réactualisé , Non concerné (projet de santé de moins de 5 ans)</x12ac:list>
        </mc:Choice>
        <mc:Fallback>
          <formula1>"Oui réactualisé à plusieurs reprises , Oui, réactualisé au moins une fois , Non réactualisé , Non concerné (projet de santé de moins de 5 ans)"</formula1>
        </mc:Fallback>
      </mc:AlternateContent>
    </dataValidation>
    <dataValidation type="list" allowBlank="1" showInputMessage="1" showErrorMessage="1" sqref="B9" xr:uid="{F3F2A9DE-CB7A-4CC6-A982-C89CBBC9FC08}">
      <formula1>"Charge de travail faible, Charge de travail modérée Charge de travail conséquente, Non concerné (pas de portage d'une CPTS par notre équipe)"</formula1>
    </dataValidation>
    <dataValidation type="list" allowBlank="1" showInputMessage="1" showErrorMessage="1" sqref="B29" xr:uid="{614AE233-CA56-4452-9A66-F5E046AECCA1}">
      <formula1>"Moins d'un an, Entre un et deux ans, Plus de deux ans, Non concerné"</formula1>
    </dataValidation>
    <dataValidation type="list" allowBlank="1" showInputMessage="1" showErrorMessage="1" sqref="B30" xr:uid="{9805D31A-BFE7-4E99-9B94-43CEDBFF499D}">
      <mc:AlternateContent xmlns:x12ac="http://schemas.microsoft.com/office/spreadsheetml/2011/1/ac" xmlns:mc="http://schemas.openxmlformats.org/markup-compatibility/2006">
        <mc:Choice Requires="x12ac">
          <x12ac:list>"Oui, avec certitude", Potentiellement," Non (MG manquants, départ(s) prévu(s) non remplacé(s)...)"</x12ac:list>
        </mc:Choice>
        <mc:Fallback>
          <formula1>"Oui, avec certitude, Potentiellement, Non (MG manquants, départ(s) prévu(s) non remplacé(s)...)"</formula1>
        </mc:Fallback>
      </mc:AlternateContent>
    </dataValidation>
    <dataValidation type="list" allowBlank="1" showInputMessage="1" showErrorMessage="1" sqref="B30" xr:uid="{7650A813-9763-4003-8758-EBBFEA930206}">
      <mc:AlternateContent xmlns:x12ac="http://schemas.microsoft.com/office/spreadsheetml/2011/1/ac" xmlns:mc="http://schemas.openxmlformats.org/markup-compatibility/2006">
        <mc:Choice Requires="x12ac">
          <x12ac:list>"Oui, avec certitude", Potentiellement, Non</x12ac:list>
        </mc:Choice>
        <mc:Fallback>
          <formula1>"Oui, avec certitude, Potentiellement, Non"</formula1>
        </mc:Fallback>
      </mc:AlternateContent>
    </dataValidation>
    <dataValidation type="list" allowBlank="1" showInputMessage="1" showErrorMessage="1" sqref="B25" xr:uid="{807EFD9F-31FF-48FD-B07A-1EC76993E5C4}">
      <mc:AlternateContent xmlns:x12ac="http://schemas.microsoft.com/office/spreadsheetml/2011/1/ac" xmlns:mc="http://schemas.openxmlformats.org/markup-compatibility/2006">
        <mc:Choice Requires="x12ac">
          <x12ac:list>"Oui, soutenabilité assurée pour toutes les charges", Oui soutenabilité assurée mais pas pour toutes les charges, Non pas de soutenabilité assurée, Non concerné (pas de projet immobilier)</x12ac:list>
        </mc:Choice>
        <mc:Fallback>
          <formula1>"Oui, soutenabilité assurée pour toutes les charges, Oui soutenabilité assurée mais pas pour toutes les charges, Non pas de soutenabilité assurée, Non concerné (pas de projet immobilier)"</formula1>
        </mc:Fallback>
      </mc:AlternateContent>
    </dataValidation>
    <dataValidation type="list" allowBlank="1" showInputMessage="1" showErrorMessage="1" sqref="B31" xr:uid="{C5FC7D4B-D7CE-4F20-8B60-691C78C68ED3}">
      <mc:AlternateContent xmlns:x12ac="http://schemas.microsoft.com/office/spreadsheetml/2011/1/ac" xmlns:mc="http://schemas.openxmlformats.org/markup-compatibility/2006">
        <mc:Choice Requires="x12ac">
          <x12ac:list>"Oui, plusieurs MG sont MSU"," Oui, un MG est MSU", Non aucun MG est MSU</x12ac:list>
        </mc:Choice>
        <mc:Fallback>
          <formula1>"Oui, plusieurs MG sont MSU, Oui, un MG est MSU, Non aucun MG est MSU"</formula1>
        </mc:Fallback>
      </mc:AlternateContent>
    </dataValidation>
    <dataValidation type="list" allowBlank="1" showInputMessage="1" showErrorMessage="1" sqref="B32" xr:uid="{E98D7034-F941-4A18-81DA-63E91BDC7A36}">
      <mc:AlternateContent xmlns:x12ac="http://schemas.microsoft.com/office/spreadsheetml/2011/1/ac" xmlns:mc="http://schemas.openxmlformats.org/markup-compatibility/2006">
        <mc:Choice Requires="x12ac">
          <x12ac:list>"Oui, dans plusieurs professions"," Oui, dans une seule profession"," Non, il ne manque pas de PS paramédicaux"</x12ac:list>
        </mc:Choice>
        <mc:Fallback>
          <formula1>"Oui, dans plusieurs professions, Oui, dans une seule profession, Non, il ne manque pas de PS paramédicaux"</formula1>
        </mc:Fallback>
      </mc:AlternateContent>
    </dataValidation>
    <dataValidation type="list" allowBlank="1" showInputMessage="1" showErrorMessage="1" sqref="B36" xr:uid="{47FC3C0B-98B4-45EE-956C-7E42CE5300CE}">
      <mc:AlternateContent xmlns:x12ac="http://schemas.microsoft.com/office/spreadsheetml/2011/1/ac" xmlns:mc="http://schemas.openxmlformats.org/markup-compatibility/2006">
        <mc:Choice Requires="x12ac">
          <x12ac:list>"Oui, dans plusieurs professions", Oui dans une profession, Non aucun accueil</x12ac:list>
        </mc:Choice>
        <mc:Fallback>
          <formula1>"Oui, dans plusieurs professions, Oui dans une profession, Non aucun accueil"</formula1>
        </mc:Fallback>
      </mc:AlternateContent>
    </dataValidation>
    <dataValidation type="list" allowBlank="1" showInputMessage="1" showErrorMessage="1" sqref="B33" xr:uid="{F5139A38-3CDE-4B63-A30D-C1C6B19C778D}">
      <mc:AlternateContent xmlns:x12ac="http://schemas.microsoft.com/office/spreadsheetml/2011/1/ac" xmlns:mc="http://schemas.openxmlformats.org/markup-compatibility/2006">
        <mc:Choice Requires="x12ac">
          <x12ac:list>"Oui, dans plusieurs professions paramédicales", Oui dans une seule profession, Non aucun départ prévu</x12ac:list>
        </mc:Choice>
        <mc:Fallback>
          <formula1>"Oui, dans plusieurs professions paramédicales, Oui dans une seule profession, Non aucun départ prévu"</formula1>
        </mc:Fallback>
      </mc:AlternateContent>
    </dataValidation>
    <dataValidation type="list" allowBlank="1" showInputMessage="1" showErrorMessage="1" sqref="B34" xr:uid="{0CF4D258-A1A8-4930-99DE-76229FDDC401}">
      <mc:AlternateContent xmlns:x12ac="http://schemas.microsoft.com/office/spreadsheetml/2011/1/ac" xmlns:mc="http://schemas.openxmlformats.org/markup-compatibility/2006">
        <mc:Choice Requires="x12ac">
          <x12ac:list>"Oui, arrivée(s) de PS médical et paramédical prévue(s)"," Oui, arrivée de PS médical prévue"," Oui, arrivée(s) de PS paramédical prévue(s)"," Non, aucune arrivée prévue"</x12ac:list>
        </mc:Choice>
        <mc:Fallback>
          <formula1>"Oui, arrivée(s) de PS médical et paramédical prévue(s), Oui, arrivée de PS médical prévue, Oui, arrivée(s) de PS paramédical prévue(s), Non, aucune arrivée prévue"</formula1>
        </mc:Fallback>
      </mc:AlternateContent>
    </dataValidation>
    <dataValidation type="list" allowBlank="1" showInputMessage="1" showErrorMessage="1" sqref="B35" xr:uid="{F4A0EE42-30A2-4305-8628-4ABB4C7A77A9}">
      <mc:AlternateContent xmlns:x12ac="http://schemas.microsoft.com/office/spreadsheetml/2011/1/ac" xmlns:mc="http://schemas.openxmlformats.org/markup-compatibility/2006">
        <mc:Choice Requires="x12ac">
          <x12ac:list xml:space="preserve">"Oui, Une IPA, un IDE Asalée et une AM"," Oui, Une IPA et une AM"," Oui, Une IPA et un IDE Asalée"," Oui, un IDE Asalée et une AM"," Oui, une IDE Asalée"," Oui, une IPA"," Oui, Une AM", Non aucun de ces professionnels </x12ac:list>
        </mc:Choice>
        <mc:Fallback>
          <formula1>"Oui, Une IPA, un IDE Asalée et une AM, Oui, Une IPA et une AM, Oui, Une IPA et un IDE Asalée, Oui, un IDE Asalée et une AM, Oui, une IDE Asalée, Oui, une IPA, Oui, Une AM, Non aucun de ces professionnels "</formula1>
        </mc:Fallback>
      </mc:AlternateContent>
    </dataValidation>
    <dataValidation type="list" allowBlank="1" showInputMessage="1" showErrorMessage="1" sqref="B36" xr:uid="{DCC34B48-0ED5-42E2-B21D-9974497F61B8}">
      <mc:AlternateContent xmlns:x12ac="http://schemas.microsoft.com/office/spreadsheetml/2011/1/ac" xmlns:mc="http://schemas.openxmlformats.org/markup-compatibility/2006">
        <mc:Choice Requires="x12ac">
          <x12ac:list>"Oui, dans plusieurs professions", Oui dans une seule professions, Non aucun accueil</x12ac:list>
        </mc:Choice>
        <mc:Fallback>
          <formula1>"Oui, dans plusieurs professions, Oui dans une seule professions, Non aucun accueil"</formula1>
        </mc:Fallback>
      </mc:AlternateContent>
    </dataValidation>
    <dataValidation type="list" allowBlank="1" showInputMessage="1" showErrorMessage="1" promptTitle="Infobulle" prompt=" (Echelle 1 = très compliqué et 5= Complétement intégré dans nos pratiques) " sqref="B5" xr:uid="{56E82141-334D-4A39-8600-79B2826D4B14}">
      <formula1>"1 , 2, 3, 4, 5 "</formula1>
    </dataValidation>
    <dataValidation type="list" allowBlank="1" showInputMessage="1" showErrorMessage="1" promptTitle="infobulle" prompt="  (Echelle 1 = très compliqué et 5 = Complétement intégré dans nos pratiques) " sqref="B6" xr:uid="{C1621C8D-5A99-4955-8848-44848A7DB5A8}">
      <formula1>"1 , 2, 3, 4, 5 "</formula1>
    </dataValidation>
    <dataValidation type="list" allowBlank="1" showInputMessage="1" showErrorMessage="1" promptTitle="Infobulle" prompt=" (Echelle 1 = Aucun partenariat local et 5 = Plusieurs partenariats locaux collaboratifs et diversifiés) " sqref="B8" xr:uid="{865F8C4C-A93B-4B91-8BD3-E19EBB0DEEC8}">
      <formula1>"1 , 2, 3, 4, 5 "</formula1>
    </dataValidation>
    <dataValidation type="list" allowBlank="1" showInputMessage="1" showErrorMessage="1" promptTitle="Infobulle" prompt="(Echelle  1 = Budget non élaboré et 5 = budget préparé et suivi mensuellement)" sqref="B17" xr:uid="{EFD09D67-DE16-48AF-B8B5-3D07181A1484}">
      <formula1>"1, 2, 3, 4, 5"</formula1>
    </dataValidation>
    <dataValidation type="list" allowBlank="1" showInputMessage="1" showErrorMessage="1" promptTitle="Infobulle" prompt="(Echelle 1 = Mauvaise organisation et pas de pluriprofessionnalité dans la gouvernance et 5 = Très bonne organisation et gouvernance pluriprofessionnelle)" sqref="B19" xr:uid="{53E9EF74-D877-43ED-989E-FAB7123435FC}">
      <formula1>"1, 2, 3, 4, 5"</formula1>
    </dataValidation>
    <dataValidation type="list" allowBlank="1" showInputMessage="1" showErrorMessage="1" promptTitle="Infobulle" prompt="(Echelle 1 = Mauvaise organisation et pas de pluriprofessionnalité dans la gouvernance et 5 = Très bonne organisation et gouvernance pluriprofessionnelle)" sqref="B19" xr:uid="{99170689-1738-4D9B-9B49-3539B42E4337}">
      <formula1>"Oui, Non, En cours de création, Partiellement suivi"</formula1>
    </dataValidation>
    <dataValidation type="list" allowBlank="1" showInputMessage="1" showErrorMessage="1" promptTitle="Infobulle" prompt="(Echelle  1 = Budget non élaboré et 5 = budget préparé et suivi mensuellement)" sqref="B17" xr:uid="{97428BE1-3E68-43E9-8841-10BDAA7EC3DD}">
      <formula1>"Oui, Non, En cours de création, Partiellement suivi"</formula1>
    </dataValidation>
    <dataValidation type="list" allowBlank="1" showInputMessage="1" showErrorMessage="1" promptTitle="Infobulle" prompt="(Echelle  1= Aucune absorption possible et 5 = Absorption totale de nouvelles patientèles)" sqref="B28" xr:uid="{02B4C1F2-B37D-448D-B7FA-828A0DA137A5}">
      <formula1>"1, 2, 3, 4, 5"</formula1>
    </dataValidation>
    <dataValidation type="list" allowBlank="1" showInputMessage="1" showErrorMessage="1" promptTitle="Infobulle" prompt="(Échelle : 1 = aucune coopération et 5 = coopération très satisfaisante)" sqref="B18" xr:uid="{3C002D02-86CA-457C-9B85-ADFB18A78F20}">
      <formula1>"1,2,3,4,5"</formula1>
    </dataValidation>
  </dataValidations>
  <pageMargins left="0.23622047244094491" right="0.23622047244094491" top="0.74803149606299213" bottom="0.74803149606299213" header="0.31496062992125984" footer="0.31496062992125984"/>
  <pageSetup paperSize="9" scale="59" fitToHeight="0" orientation="landscape" r:id="rId1"/>
  <rowBreaks count="6" manualBreakCount="6">
    <brk id="12" max="1" man="1"/>
    <brk id="20" max="1" man="1"/>
    <brk id="26" max="1" man="1"/>
    <brk id="37" max="1" man="1"/>
    <brk id="40" max="1" man="1"/>
    <brk id="53"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9630fb9-db94-48b5-8f0b-6967f3839ed0" xsi:nil="true"/>
    <lcf76f155ced4ddcb4097134ff3c332f xmlns="06e7b742-ad15-4a42-b856-bb3a129416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97A7C69DD3B7946B82F585A0B220E28" ma:contentTypeVersion="19" ma:contentTypeDescription="Crée un document." ma:contentTypeScope="" ma:versionID="e218023b3c79a75d895e3c044094f24c">
  <xsd:schema xmlns:xsd="http://www.w3.org/2001/XMLSchema" xmlns:xs="http://www.w3.org/2001/XMLSchema" xmlns:p="http://schemas.microsoft.com/office/2006/metadata/properties" xmlns:ns2="99630fb9-db94-48b5-8f0b-6967f3839ed0" xmlns:ns3="06e7b742-ad15-4a42-b856-bb3a129416e2" targetNamespace="http://schemas.microsoft.com/office/2006/metadata/properties" ma:root="true" ma:fieldsID="b776cb0cae5d37f142c348add8a19f61" ns2:_="" ns3:_="">
    <xsd:import namespace="99630fb9-db94-48b5-8f0b-6967f3839ed0"/>
    <xsd:import namespace="06e7b742-ad15-4a42-b856-bb3a129416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630fb9-db94-48b5-8f0b-6967f3839ed0"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59a388bf-693d-4ae3-a9f1-98ef03e13195}" ma:internalName="TaxCatchAll" ma:showField="CatchAllData" ma:web="99630fb9-db94-48b5-8f0b-6967f3839ed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6e7b742-ad15-4a42-b856-bb3a129416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f28b8612-ff84-406f-80e4-6c1e3bafe4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878FED-E1FB-4415-A59E-65B50BDB02B5}">
  <ds:schemaRefs>
    <ds:schemaRef ds:uri="http://schemas.microsoft.com/office/2006/metadata/properties"/>
    <ds:schemaRef ds:uri="http://schemas.microsoft.com/office/infopath/2007/PartnerControls"/>
    <ds:schemaRef ds:uri="99630fb9-db94-48b5-8f0b-6967f3839ed0"/>
    <ds:schemaRef ds:uri="06e7b742-ad15-4a42-b856-bb3a129416e2"/>
  </ds:schemaRefs>
</ds:datastoreItem>
</file>

<file path=customXml/itemProps2.xml><?xml version="1.0" encoding="utf-8"?>
<ds:datastoreItem xmlns:ds="http://schemas.openxmlformats.org/officeDocument/2006/customXml" ds:itemID="{9EFDD670-2608-4634-8107-DFE2215ED84E}">
  <ds:schemaRefs>
    <ds:schemaRef ds:uri="http://schemas.microsoft.com/sharepoint/v3/contenttype/forms"/>
  </ds:schemaRefs>
</ds:datastoreItem>
</file>

<file path=customXml/itemProps3.xml><?xml version="1.0" encoding="utf-8"?>
<ds:datastoreItem xmlns:ds="http://schemas.openxmlformats.org/officeDocument/2006/customXml" ds:itemID="{3C361A60-FC9B-4DEA-B7EB-C6D7442F84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630fb9-db94-48b5-8f0b-6967f3839ed0"/>
    <ds:schemaRef ds:uri="06e7b742-ad15-4a42-b856-bb3a129416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Fonctionnement Cap'Equipe</vt:lpstr>
      <vt:lpstr>Cap' Equipe - Matrice</vt:lpstr>
      <vt:lpstr>'Cap'' Equipe - Matrice'!Impression_des_titres</vt:lpstr>
      <vt:lpstr>'Cap'' Equipe - Matrice'!Zone_d_impression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Alexis MERLIN</dc:creator>
  <cp:keywords/>
  <dc:description/>
  <cp:lastModifiedBy>Chloé SINOTTE</cp:lastModifiedBy>
  <cp:revision/>
  <dcterms:created xsi:type="dcterms:W3CDTF">2025-08-06T12:12:57Z</dcterms:created>
  <dcterms:modified xsi:type="dcterms:W3CDTF">2026-02-04T15:18:41Z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0x010100497A7C69DD3B7946B82F585A0B220E28</vt:lpwstr>
  </property>
  <property fmtid="{D5CDD505-2E9C-101B-9397-08002B2CF9AE}" pid="3" name="MediaServiceImageTags">
    <vt:lpwstr/>
  </property>
</Properties>
</file>